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/>
  </bookViews>
  <sheets>
    <sheet name="Rekapitulace stavby" sheetId="1" r:id="rId1"/>
    <sheet name="2019-006-a - Elektroinsta..." sheetId="2" r:id="rId2"/>
  </sheets>
  <definedNames>
    <definedName name="_xlnm._FilterDatabase" localSheetId="1" hidden="1">'2019-006-a - Elektroinsta...'!$C$81:$K$96</definedName>
    <definedName name="_xlnm.Print_Titles" localSheetId="1">'2019-006-a - Elektroinsta...'!$81:$81</definedName>
    <definedName name="_xlnm.Print_Titles" localSheetId="0">'Rekapitulace stavby'!$52:$52</definedName>
    <definedName name="_xlnm.Print_Area" localSheetId="1">'2019-006-a - Elektroinsta...'!$C$4:$J$39,'2019-006-a - Elektroinsta...'!$C$45:$J$63,'2019-006-a - Elektroinsta...'!$C$69:$K$96</definedName>
    <definedName name="_xlnm.Print_Area" localSheetId="0">'Rekapitulace stavby'!$D$4:$AO$36,'Rekapitulace stavby'!$C$42:$AQ$56</definedName>
  </definedNames>
  <calcPr calcId="145621"/>
</workbook>
</file>

<file path=xl/calcChain.xml><?xml version="1.0" encoding="utf-8"?>
<calcChain xmlns="http://schemas.openxmlformats.org/spreadsheetml/2006/main">
  <c r="J37" i="2" l="1"/>
  <c r="J36" i="2"/>
  <c r="AY55" i="1" s="1"/>
  <c r="J35" i="2"/>
  <c r="AX55" i="1"/>
  <c r="BI96" i="2"/>
  <c r="BH96" i="2"/>
  <c r="BG96" i="2"/>
  <c r="BF96" i="2"/>
  <c r="T96" i="2"/>
  <c r="R96" i="2"/>
  <c r="P96" i="2"/>
  <c r="BK96" i="2"/>
  <c r="J96" i="2"/>
  <c r="BE96" i="2" s="1"/>
  <c r="BI95" i="2"/>
  <c r="BH95" i="2"/>
  <c r="BG95" i="2"/>
  <c r="BF95" i="2"/>
  <c r="T95" i="2"/>
  <c r="R95" i="2"/>
  <c r="P95" i="2"/>
  <c r="BK95" i="2"/>
  <c r="J95" i="2"/>
  <c r="BE95" i="2"/>
  <c r="BI94" i="2"/>
  <c r="BH94" i="2"/>
  <c r="BG94" i="2"/>
  <c r="BF94" i="2"/>
  <c r="T94" i="2"/>
  <c r="T93" i="2"/>
  <c r="R94" i="2"/>
  <c r="R93" i="2"/>
  <c r="P94" i="2"/>
  <c r="P93" i="2"/>
  <c r="BK94" i="2"/>
  <c r="BK93" i="2"/>
  <c r="J93" i="2" s="1"/>
  <c r="J62" i="2" s="1"/>
  <c r="J94" i="2"/>
  <c r="BE94" i="2" s="1"/>
  <c r="BI92" i="2"/>
  <c r="BH92" i="2"/>
  <c r="BG92" i="2"/>
  <c r="BF92" i="2"/>
  <c r="T92" i="2"/>
  <c r="R92" i="2"/>
  <c r="P92" i="2"/>
  <c r="BK92" i="2"/>
  <c r="J92" i="2"/>
  <c r="BE92" i="2"/>
  <c r="BI91" i="2"/>
  <c r="BH91" i="2"/>
  <c r="BG91" i="2"/>
  <c r="BF91" i="2"/>
  <c r="T91" i="2"/>
  <c r="R91" i="2"/>
  <c r="P91" i="2"/>
  <c r="BK91" i="2"/>
  <c r="J91" i="2"/>
  <c r="BE91" i="2"/>
  <c r="BI90" i="2"/>
  <c r="BH90" i="2"/>
  <c r="BG90" i="2"/>
  <c r="BF90" i="2"/>
  <c r="T90" i="2"/>
  <c r="R90" i="2"/>
  <c r="P90" i="2"/>
  <c r="BK90" i="2"/>
  <c r="J90" i="2"/>
  <c r="BE90" i="2"/>
  <c r="BI89" i="2"/>
  <c r="BH89" i="2"/>
  <c r="BG89" i="2"/>
  <c r="BF89" i="2"/>
  <c r="T89" i="2"/>
  <c r="R89" i="2"/>
  <c r="P89" i="2"/>
  <c r="BK89" i="2"/>
  <c r="J89" i="2"/>
  <c r="BE89" i="2"/>
  <c r="BI88" i="2"/>
  <c r="BH88" i="2"/>
  <c r="BG88" i="2"/>
  <c r="BF88" i="2"/>
  <c r="T88" i="2"/>
  <c r="R88" i="2"/>
  <c r="P88" i="2"/>
  <c r="BK88" i="2"/>
  <c r="J88" i="2"/>
  <c r="BE88" i="2"/>
  <c r="BI87" i="2"/>
  <c r="BH87" i="2"/>
  <c r="BG87" i="2"/>
  <c r="BF87" i="2"/>
  <c r="T87" i="2"/>
  <c r="R87" i="2"/>
  <c r="P87" i="2"/>
  <c r="BK87" i="2"/>
  <c r="J87" i="2"/>
  <c r="BE87" i="2"/>
  <c r="BI86" i="2"/>
  <c r="BH86" i="2"/>
  <c r="BG86" i="2"/>
  <c r="BF86" i="2"/>
  <c r="T86" i="2"/>
  <c r="R86" i="2"/>
  <c r="P86" i="2"/>
  <c r="BK86" i="2"/>
  <c r="J86" i="2"/>
  <c r="BE86" i="2"/>
  <c r="BI85" i="2"/>
  <c r="F37" i="2"/>
  <c r="BD55" i="1" s="1"/>
  <c r="BD54" i="1" s="1"/>
  <c r="W33" i="1" s="1"/>
  <c r="BH85" i="2"/>
  <c r="F36" i="2" s="1"/>
  <c r="BC55" i="1" s="1"/>
  <c r="BC54" i="1" s="1"/>
  <c r="BG85" i="2"/>
  <c r="F35" i="2"/>
  <c r="BB55" i="1" s="1"/>
  <c r="BB54" i="1" s="1"/>
  <c r="BF85" i="2"/>
  <c r="J34" i="2" s="1"/>
  <c r="AW55" i="1" s="1"/>
  <c r="T85" i="2"/>
  <c r="T84" i="2"/>
  <c r="T83" i="2" s="1"/>
  <c r="T82" i="2" s="1"/>
  <c r="R85" i="2"/>
  <c r="R84" i="2"/>
  <c r="R83" i="2" s="1"/>
  <c r="R82" i="2" s="1"/>
  <c r="P85" i="2"/>
  <c r="P84" i="2"/>
  <c r="P83" i="2" s="1"/>
  <c r="P82" i="2" s="1"/>
  <c r="AU55" i="1" s="1"/>
  <c r="AU54" i="1" s="1"/>
  <c r="BK85" i="2"/>
  <c r="BK84" i="2" s="1"/>
  <c r="J85" i="2"/>
  <c r="BE85" i="2"/>
  <c r="F33" i="2" s="1"/>
  <c r="AZ55" i="1" s="1"/>
  <c r="AZ54" i="1" s="1"/>
  <c r="J79" i="2"/>
  <c r="F78" i="2"/>
  <c r="F76" i="2"/>
  <c r="E74" i="2"/>
  <c r="J55" i="2"/>
  <c r="F54" i="2"/>
  <c r="F52" i="2"/>
  <c r="E50" i="2"/>
  <c r="J21" i="2"/>
  <c r="E21" i="2"/>
  <c r="J78" i="2" s="1"/>
  <c r="J20" i="2"/>
  <c r="J18" i="2"/>
  <c r="E18" i="2"/>
  <c r="F79" i="2"/>
  <c r="F55" i="2"/>
  <c r="J17" i="2"/>
  <c r="J12" i="2"/>
  <c r="J76" i="2"/>
  <c r="J52" i="2"/>
  <c r="E7" i="2"/>
  <c r="E48" i="2" s="1"/>
  <c r="AS54" i="1"/>
  <c r="L50" i="1"/>
  <c r="AM50" i="1"/>
  <c r="AM49" i="1"/>
  <c r="L49" i="1"/>
  <c r="AM47" i="1"/>
  <c r="L47" i="1"/>
  <c r="L45" i="1"/>
  <c r="L44" i="1"/>
  <c r="BK83" i="2" l="1"/>
  <c r="J84" i="2"/>
  <c r="J61" i="2" s="1"/>
  <c r="W31" i="1"/>
  <c r="AX54" i="1"/>
  <c r="W29" i="1"/>
  <c r="AV54" i="1"/>
  <c r="AY54" i="1"/>
  <c r="W32" i="1"/>
  <c r="J33" i="2"/>
  <c r="AV55" i="1" s="1"/>
  <c r="AT55" i="1" s="1"/>
  <c r="J54" i="2"/>
  <c r="E72" i="2"/>
  <c r="F34" i="2"/>
  <c r="BA55" i="1" s="1"/>
  <c r="BA54" i="1" s="1"/>
  <c r="AK29" i="1" l="1"/>
  <c r="J83" i="2"/>
  <c r="J60" i="2" s="1"/>
  <c r="BK82" i="2"/>
  <c r="J82" i="2" s="1"/>
  <c r="W30" i="1"/>
  <c r="AW54" i="1"/>
  <c r="AK30" i="1" s="1"/>
  <c r="AT54" i="1" l="1"/>
  <c r="J59" i="2"/>
  <c r="J30" i="2"/>
  <c r="AG55" i="1" l="1"/>
  <c r="J39" i="2"/>
  <c r="AG54" i="1" l="1"/>
  <c r="AN55" i="1"/>
  <c r="AN54" i="1" l="1"/>
  <c r="AK26" i="1"/>
  <c r="AK35" i="1" s="1"/>
</calcChain>
</file>

<file path=xl/sharedStrings.xml><?xml version="1.0" encoding="utf-8"?>
<sst xmlns="http://schemas.openxmlformats.org/spreadsheetml/2006/main" count="410" uniqueCount="158">
  <si>
    <t>Export Komplet</t>
  </si>
  <si>
    <t/>
  </si>
  <si>
    <t>2.0</t>
  </si>
  <si>
    <t>False</t>
  </si>
  <si>
    <t>{a7693c41-6410-4353-8aa8-e39b58bd157f}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</si>
  <si>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</si>
  <si>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</si>
  <si>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</si>
  <si>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</si>
  <si>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</si>
  <si>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</si>
  <si>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</si>
  <si>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</si>
  <si>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</si>
  <si>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2019/006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</si>
  <si>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</si>
  <si>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</si>
  <si>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rozvaděčů, pro veřejné osvětlení areálu</t>
  </si>
  <si>
    <t>KSO:</t>
  </si>
  <si>
    <t>CC-CZ:</t>
  </si>
  <si>
    <t>Místo:</t>
  </si>
  <si>
    <t xml:space="preserve"> </t>
  </si>
  <si>
    <t>Datum:</t>
  </si>
  <si>
    <t>13. 5. 2019</t>
  </si>
  <si>
    <t>Zadavatel:</t>
  </si>
  <si>
    <t>IČ:</t>
  </si>
  <si>
    <t>Psychiatrická nemocnice Horní Beřkovice, Podřipská</t>
  </si>
  <si>
    <t>DIČ:</t>
  </si>
  <si>
    <t>Uchazeč:</t>
  </si>
  <si>
    <t>Vyplň údaj</t>
  </si>
  <si>
    <t>Projektant:</t>
  </si>
  <si>
    <t>True</t>
  </si>
  <si>
    <t>Zpracovatel:</t>
  </si>
  <si>
    <t>Budgets4u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</si>
  <si>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</si>
  <si>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</si>
  <si>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</si>
  <si>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</si>
  <si>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</si>
  <si>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</si>
  <si>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</si>
  <si>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</si>
  <si>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</si>
  <si>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</si>
  <si>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</si>
  <si>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</si>
  <si>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</si>
  <si>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</si>
  <si>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</si>
  <si>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</si>
  <si>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</si>
  <si>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</si>
  <si>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</si>
  <si>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</si>
  <si>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</si>
  <si>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</si>
  <si>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</si>
  <si>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</si>
  <si>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</si>
  <si>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</si>
  <si>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</si>
  <si>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</si>
  <si>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</si>
  <si>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</si>
  <si>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</si>
  <si>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</si>
  <si>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</si>
  <si>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</si>
  <si>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</si>
  <si>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</si>
  <si>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</si>
  <si>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</si>
  <si>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</si>
  <si>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</si>
  <si>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2019/006/a</t>
  </si>
  <si>
    <t>Elektroinstalace</t>
  </si>
  <si>
    <t>STA</t>
  </si>
  <si>
    <t>1</t>
  </si>
  <si>
    <t>{65a983cb-5c1c-476d-aec0-f2656f62aba1}</t>
  </si>
  <si>
    <t>2</t>
  </si>
  <si>
    <t>KRYCÍ LIST SOUPISU PRACÍ</t>
  </si>
  <si>
    <t>Objekt:</t>
  </si>
  <si>
    <t>2019/006/a - Elektroinstalace</t>
  </si>
  <si>
    <t>REKAPITULACE ČLENĚNÍ SOUPISU PRACÍ</t>
  </si>
  <si>
    <t>Kód dílu - Popis</t>
  </si>
  <si>
    <t>Cena celkem [CZK]</t>
  </si>
  <si>
    <t>Náklady ze soupisu prací</t>
  </si>
  <si>
    <t>-1</t>
  </si>
  <si>
    <t>741 - Elektroinstalace - silnoproud</t>
  </si>
  <si>
    <t xml:space="preserve">    D1 - Materiál</t>
  </si>
  <si>
    <t xml:space="preserve">    D2 -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</si>
  <si>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</si>
  <si>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</si>
  <si>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</si>
  <si>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</si>
  <si>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</si>
  <si>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</si>
  <si>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</si>
  <si>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</si>
  <si>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</si>
  <si>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</si>
  <si>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</si>
  <si>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</si>
  <si>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</si>
  <si>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741</t>
  </si>
  <si>
    <t>Elektroinstalace - silnoproud</t>
  </si>
  <si>
    <t>ROZPOCET</t>
  </si>
  <si>
    <t>D1</t>
  </si>
  <si>
    <t>Materiál</t>
  </si>
  <si>
    <t>M</t>
  </si>
  <si>
    <t>8500126120</t>
  </si>
  <si>
    <t>Jistič 6 kA 1pól char. B 10 A, Eaton PL6-B10/1</t>
  </si>
  <si>
    <t>kus</t>
  </si>
  <si>
    <t>8</t>
  </si>
  <si>
    <t>4</t>
  </si>
  <si>
    <t>-270171498</t>
  </si>
  <si>
    <t>8500126130</t>
  </si>
  <si>
    <t>Jistič 6 kA 1pól char. B 16 A, Eaton PL6-B16/1</t>
  </si>
  <si>
    <t>375670444</t>
  </si>
  <si>
    <t>3</t>
  </si>
  <si>
    <t>1004911</t>
  </si>
  <si>
    <t>JISTIC 3POL IN=50A NZMB1-M50</t>
  </si>
  <si>
    <t>2053689728</t>
  </si>
  <si>
    <t>1138571</t>
  </si>
  <si>
    <t>STYKAC HAGER ERC325S 25A/230V 3NO TICHY</t>
  </si>
  <si>
    <t>-124607739</t>
  </si>
  <si>
    <t>5</t>
  </si>
  <si>
    <t>1372885</t>
  </si>
  <si>
    <t>DIN LISTA, PRO S. 1000MM 20KS NSYADR100</t>
  </si>
  <si>
    <t>1604885941</t>
  </si>
  <si>
    <t>6</t>
  </si>
  <si>
    <t>1340562</t>
  </si>
  <si>
    <t xml:space="preserve">SVORKA </t>
  </si>
  <si>
    <t>-1238938573</t>
  </si>
  <si>
    <t>7</t>
  </si>
  <si>
    <t>13405R1</t>
  </si>
  <si>
    <t>Manuální vypínač pro zapnutí/vypnutí osvětlení/ tři polohy panelový</t>
  </si>
  <si>
    <t>1369505737</t>
  </si>
  <si>
    <t>13405R2</t>
  </si>
  <si>
    <t>CY pro vydrátování rozvaděčů 4</t>
  </si>
  <si>
    <t>m</t>
  </si>
  <si>
    <t>2091564142</t>
  </si>
  <si>
    <t>D2</t>
  </si>
  <si>
    <t>Ostatní</t>
  </si>
  <si>
    <t>9</t>
  </si>
  <si>
    <t>K</t>
  </si>
  <si>
    <t>741001R1</t>
  </si>
  <si>
    <t>Drobný spojovací materiál</t>
  </si>
  <si>
    <t>kpl</t>
  </si>
  <si>
    <t>-41533436</t>
  </si>
  <si>
    <t>10</t>
  </si>
  <si>
    <t>741001R2</t>
  </si>
  <si>
    <t>Montáž</t>
  </si>
  <si>
    <t>1557383349</t>
  </si>
  <si>
    <t>11</t>
  </si>
  <si>
    <t>741001R3</t>
  </si>
  <si>
    <t>Revize</t>
  </si>
  <si>
    <t>-253894079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</si>
</sst>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3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6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6" fillId="5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 applyProtection="1">
      <alignment horizontal="center" vertical="center" wrapText="1"/>
      <protection locked="0"/>
    </xf>
    <xf numFmtId="0" fontId="16" fillId="5" borderId="18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4" fontId="18" fillId="0" borderId="0" xfId="0" applyNumberFormat="1" applyFont="1" applyAlignment="1"/>
    <xf numFmtId="166" fontId="25" fillId="0" borderId="12" xfId="0" applyNumberFormat="1" applyFont="1" applyBorder="1" applyAlignment="1"/>
    <xf numFmtId="166" fontId="25" fillId="0" borderId="13" xfId="0" applyNumberFormat="1" applyFont="1" applyBorder="1" applyAlignment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49" fontId="26" fillId="0" borderId="22" xfId="0" applyNumberFormat="1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167" fontId="26" fillId="0" borderId="22" xfId="0" applyNumberFormat="1" applyFont="1" applyBorder="1" applyAlignment="1" applyProtection="1">
      <alignment vertical="center"/>
      <protection locked="0"/>
    </xf>
    <xf numFmtId="4" fontId="26" fillId="3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  <protection locked="0"/>
    </xf>
    <xf numFmtId="0" fontId="26" fillId="0" borderId="3" xfId="0" applyFont="1" applyBorder="1" applyAlignment="1">
      <alignment vertical="center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>
      <c r="AR2" s="169" t="s">
        <v>5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1:74" ht="24.95" customHeight="1">
      <c r="B4" s="15"/>
      <c r="D4" s="16" t="s">
        <v>9</v>
      </c>
      <c r="AR4" s="15"/>
      <c r="AS4" s="17" t="s">
        <v>10</v>
      </c>
      <c r="BE4" s="18" t="s">
        <v>11</v>
      </c>
      <c r="BS4" s="12" t="s">
        <v>12</v>
      </c>
    </row>
    <row r="5" spans="1:74" ht="12" customHeight="1">
      <c r="B5" s="15"/>
      <c r="D5" s="19" t="s">
        <v>13</v>
      </c>
      <c r="K5" s="190" t="s">
        <v>14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R5" s="15"/>
      <c r="BE5" s="161" t="s">
        <v>15</v>
      </c>
      <c r="BS5" s="12" t="s">
        <v>6</v>
      </c>
    </row>
    <row r="6" spans="1:74" ht="36.950000000000003" customHeight="1">
      <c r="B6" s="15"/>
      <c r="D6" s="20" t="s">
        <v>16</v>
      </c>
      <c r="K6" s="191" t="s">
        <v>17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R6" s="15"/>
      <c r="BE6" s="162"/>
      <c r="BS6" s="12" t="s">
        <v>6</v>
      </c>
    </row>
    <row r="7" spans="1:74" ht="12" customHeight="1">
      <c r="B7" s="15"/>
      <c r="D7" s="21" t="s">
        <v>18</v>
      </c>
      <c r="K7" s="12" t="s">
        <v>1</v>
      </c>
      <c r="AK7" s="21" t="s">
        <v>19</v>
      </c>
      <c r="AN7" s="12" t="s">
        <v>1</v>
      </c>
      <c r="AR7" s="15"/>
      <c r="BE7" s="162"/>
      <c r="BS7" s="12" t="s">
        <v>6</v>
      </c>
    </row>
    <row r="8" spans="1:74" ht="12" customHeight="1">
      <c r="B8" s="15"/>
      <c r="D8" s="21" t="s">
        <v>20</v>
      </c>
      <c r="K8" s="12" t="s">
        <v>21</v>
      </c>
      <c r="AK8" s="21" t="s">
        <v>22</v>
      </c>
      <c r="AN8" s="22" t="s">
        <v>23</v>
      </c>
      <c r="AR8" s="15"/>
      <c r="BE8" s="162"/>
      <c r="BS8" s="12" t="s">
        <v>6</v>
      </c>
    </row>
    <row r="9" spans="1:74" ht="14.45" customHeight="1">
      <c r="B9" s="15"/>
      <c r="AR9" s="15"/>
      <c r="BE9" s="162"/>
      <c r="BS9" s="12" t="s">
        <v>6</v>
      </c>
    </row>
    <row r="10" spans="1:74" ht="12" customHeight="1">
      <c r="B10" s="15"/>
      <c r="D10" s="21" t="s">
        <v>24</v>
      </c>
      <c r="AK10" s="21" t="s">
        <v>25</v>
      </c>
      <c r="AN10" s="12" t="s">
        <v>1</v>
      </c>
      <c r="AR10" s="15"/>
      <c r="BE10" s="162"/>
      <c r="BS10" s="12" t="s">
        <v>6</v>
      </c>
    </row>
    <row r="11" spans="1:74" ht="18.399999999999999" customHeight="1">
      <c r="B11" s="15"/>
      <c r="E11" s="12" t="s">
        <v>26</v>
      </c>
      <c r="AK11" s="21" t="s">
        <v>27</v>
      </c>
      <c r="AN11" s="12" t="s">
        <v>1</v>
      </c>
      <c r="AR11" s="15"/>
      <c r="BE11" s="162"/>
      <c r="BS11" s="12" t="s">
        <v>6</v>
      </c>
    </row>
    <row r="12" spans="1:74" ht="6.95" customHeight="1">
      <c r="B12" s="15"/>
      <c r="AR12" s="15"/>
      <c r="BE12" s="162"/>
      <c r="BS12" s="12" t="s">
        <v>6</v>
      </c>
    </row>
    <row r="13" spans="1:74" ht="12" customHeight="1">
      <c r="B13" s="15"/>
      <c r="D13" s="21" t="s">
        <v>28</v>
      </c>
      <c r="AK13" s="21" t="s">
        <v>25</v>
      </c>
      <c r="AN13" s="23" t="s">
        <v>29</v>
      </c>
      <c r="AR13" s="15"/>
      <c r="BE13" s="162"/>
      <c r="BS13" s="12" t="s">
        <v>6</v>
      </c>
    </row>
    <row r="14" spans="1:74" ht="11.25">
      <c r="B14" s="15"/>
      <c r="E14" s="192" t="s">
        <v>29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21" t="s">
        <v>27</v>
      </c>
      <c r="AN14" s="23" t="s">
        <v>29</v>
      </c>
      <c r="AR14" s="15"/>
      <c r="BE14" s="162"/>
      <c r="BS14" s="12" t="s">
        <v>6</v>
      </c>
    </row>
    <row r="15" spans="1:74" ht="6.95" customHeight="1">
      <c r="B15" s="15"/>
      <c r="AR15" s="15"/>
      <c r="BE15" s="162"/>
      <c r="BS15" s="12" t="s">
        <v>3</v>
      </c>
    </row>
    <row r="16" spans="1:74" ht="12" customHeight="1">
      <c r="B16" s="15"/>
      <c r="D16" s="21" t="s">
        <v>30</v>
      </c>
      <c r="AK16" s="21" t="s">
        <v>25</v>
      </c>
      <c r="AN16" s="12" t="s">
        <v>1</v>
      </c>
      <c r="AR16" s="15"/>
      <c r="BE16" s="162"/>
      <c r="BS16" s="12" t="s">
        <v>3</v>
      </c>
    </row>
    <row r="17" spans="2:71" ht="18.399999999999999" customHeight="1">
      <c r="B17" s="15"/>
      <c r="E17" s="12" t="s">
        <v>21</v>
      </c>
      <c r="AK17" s="21" t="s">
        <v>27</v>
      </c>
      <c r="AN17" s="12" t="s">
        <v>1</v>
      </c>
      <c r="AR17" s="15"/>
      <c r="BE17" s="162"/>
      <c r="BS17" s="12" t="s">
        <v>31</v>
      </c>
    </row>
    <row r="18" spans="2:71" ht="6.95" customHeight="1">
      <c r="B18" s="15"/>
      <c r="AR18" s="15"/>
      <c r="BE18" s="162"/>
      <c r="BS18" s="12" t="s">
        <v>6</v>
      </c>
    </row>
    <row r="19" spans="2:71" ht="12" customHeight="1">
      <c r="B19" s="15"/>
      <c r="D19" s="21" t="s">
        <v>32</v>
      </c>
      <c r="AK19" s="21" t="s">
        <v>25</v>
      </c>
      <c r="AN19" s="12" t="s">
        <v>1</v>
      </c>
      <c r="AR19" s="15"/>
      <c r="BE19" s="162"/>
      <c r="BS19" s="12" t="s">
        <v>6</v>
      </c>
    </row>
    <row r="20" spans="2:71" ht="18.399999999999999" customHeight="1">
      <c r="B20" s="15"/>
      <c r="E20" s="12" t="s">
        <v>33</v>
      </c>
      <c r="AK20" s="21" t="s">
        <v>27</v>
      </c>
      <c r="AN20" s="12" t="s">
        <v>1</v>
      </c>
      <c r="AR20" s="15"/>
      <c r="BE20" s="162"/>
      <c r="BS20" s="12" t="s">
        <v>31</v>
      </c>
    </row>
    <row r="21" spans="2:71" ht="6.95" customHeight="1">
      <c r="B21" s="15"/>
      <c r="AR21" s="15"/>
      <c r="BE21" s="162"/>
    </row>
    <row r="22" spans="2:71" ht="12" customHeight="1">
      <c r="B22" s="15"/>
      <c r="D22" s="21" t="s">
        <v>34</v>
      </c>
      <c r="AR22" s="15"/>
      <c r="BE22" s="162"/>
    </row>
    <row r="23" spans="2:71" ht="16.5" customHeight="1">
      <c r="B23" s="15"/>
      <c r="E23" s="194" t="s">
        <v>1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R23" s="15"/>
      <c r="BE23" s="162"/>
    </row>
    <row r="24" spans="2:71" ht="6.95" customHeight="1">
      <c r="B24" s="15"/>
      <c r="AR24" s="15"/>
      <c r="BE24" s="162"/>
    </row>
    <row r="25" spans="2:71" ht="6.95" customHeight="1">
      <c r="B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5"/>
      <c r="BE25" s="162"/>
    </row>
    <row r="26" spans="2:71" s="1" customFormat="1" ht="25.9" customHeight="1">
      <c r="B26" s="26"/>
      <c r="D26" s="27" t="s">
        <v>35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63">
        <f>ROUND(AG54,2)</f>
        <v>0</v>
      </c>
      <c r="AL26" s="164"/>
      <c r="AM26" s="164"/>
      <c r="AN26" s="164"/>
      <c r="AO26" s="164"/>
      <c r="AR26" s="26"/>
      <c r="BE26" s="162"/>
    </row>
    <row r="27" spans="2:71" s="1" customFormat="1" ht="6.95" customHeight="1">
      <c r="B27" s="26"/>
      <c r="AR27" s="26"/>
      <c r="BE27" s="162"/>
    </row>
    <row r="28" spans="2:71" s="1" customFormat="1" ht="11.25">
      <c r="B28" s="26"/>
      <c r="L28" s="195" t="s">
        <v>36</v>
      </c>
      <c r="M28" s="195"/>
      <c r="N28" s="195"/>
      <c r="O28" s="195"/>
      <c r="P28" s="195"/>
      <c r="W28" s="195" t="s">
        <v>37</v>
      </c>
      <c r="X28" s="195"/>
      <c r="Y28" s="195"/>
      <c r="Z28" s="195"/>
      <c r="AA28" s="195"/>
      <c r="AB28" s="195"/>
      <c r="AC28" s="195"/>
      <c r="AD28" s="195"/>
      <c r="AE28" s="195"/>
      <c r="AK28" s="195" t="s">
        <v>38</v>
      </c>
      <c r="AL28" s="195"/>
      <c r="AM28" s="195"/>
      <c r="AN28" s="195"/>
      <c r="AO28" s="195"/>
      <c r="AR28" s="26"/>
      <c r="BE28" s="162"/>
    </row>
    <row r="29" spans="2:71" s="2" customFormat="1" ht="14.45" customHeight="1">
      <c r="B29" s="30"/>
      <c r="D29" s="21" t="s">
        <v>39</v>
      </c>
      <c r="F29" s="21" t="s">
        <v>40</v>
      </c>
      <c r="L29" s="196">
        <v>0.21</v>
      </c>
      <c r="M29" s="160"/>
      <c r="N29" s="160"/>
      <c r="O29" s="160"/>
      <c r="P29" s="160"/>
      <c r="W29" s="159">
        <f>ROUND(AZ54, 2)</f>
        <v>0</v>
      </c>
      <c r="X29" s="160"/>
      <c r="Y29" s="160"/>
      <c r="Z29" s="160"/>
      <c r="AA29" s="160"/>
      <c r="AB29" s="160"/>
      <c r="AC29" s="160"/>
      <c r="AD29" s="160"/>
      <c r="AE29" s="160"/>
      <c r="AK29" s="159">
        <f>ROUND(AV54, 2)</f>
        <v>0</v>
      </c>
      <c r="AL29" s="160"/>
      <c r="AM29" s="160"/>
      <c r="AN29" s="160"/>
      <c r="AO29" s="160"/>
      <c r="AR29" s="30"/>
      <c r="BE29" s="162"/>
    </row>
    <row r="30" spans="2:71" s="2" customFormat="1" ht="14.45" customHeight="1">
      <c r="B30" s="30"/>
      <c r="F30" s="21" t="s">
        <v>41</v>
      </c>
      <c r="L30" s="196">
        <v>0.15</v>
      </c>
      <c r="M30" s="160"/>
      <c r="N30" s="160"/>
      <c r="O30" s="160"/>
      <c r="P30" s="160"/>
      <c r="W30" s="159">
        <f>ROUND(BA54, 2)</f>
        <v>0</v>
      </c>
      <c r="X30" s="160"/>
      <c r="Y30" s="160"/>
      <c r="Z30" s="160"/>
      <c r="AA30" s="160"/>
      <c r="AB30" s="160"/>
      <c r="AC30" s="160"/>
      <c r="AD30" s="160"/>
      <c r="AE30" s="160"/>
      <c r="AK30" s="159">
        <f>ROUND(AW54, 2)</f>
        <v>0</v>
      </c>
      <c r="AL30" s="160"/>
      <c r="AM30" s="160"/>
      <c r="AN30" s="160"/>
      <c r="AO30" s="160"/>
      <c r="AR30" s="30"/>
      <c r="BE30" s="162"/>
    </row>
    <row r="31" spans="2:71" s="2" customFormat="1" ht="14.45" hidden="1" customHeight="1">
      <c r="B31" s="30"/>
      <c r="F31" s="21" t="s">
        <v>42</v>
      </c>
      <c r="L31" s="196">
        <v>0.21</v>
      </c>
      <c r="M31" s="160"/>
      <c r="N31" s="160"/>
      <c r="O31" s="160"/>
      <c r="P31" s="160"/>
      <c r="W31" s="159">
        <f>ROUND(BB54, 2)</f>
        <v>0</v>
      </c>
      <c r="X31" s="160"/>
      <c r="Y31" s="160"/>
      <c r="Z31" s="160"/>
      <c r="AA31" s="160"/>
      <c r="AB31" s="160"/>
      <c r="AC31" s="160"/>
      <c r="AD31" s="160"/>
      <c r="AE31" s="160"/>
      <c r="AK31" s="159">
        <v>0</v>
      </c>
      <c r="AL31" s="160"/>
      <c r="AM31" s="160"/>
      <c r="AN31" s="160"/>
      <c r="AO31" s="160"/>
      <c r="AR31" s="30"/>
      <c r="BE31" s="162"/>
    </row>
    <row r="32" spans="2:71" s="2" customFormat="1" ht="14.45" hidden="1" customHeight="1">
      <c r="B32" s="30"/>
      <c r="F32" s="21" t="s">
        <v>43</v>
      </c>
      <c r="L32" s="196">
        <v>0.15</v>
      </c>
      <c r="M32" s="160"/>
      <c r="N32" s="160"/>
      <c r="O32" s="160"/>
      <c r="P32" s="160"/>
      <c r="W32" s="159">
        <f>ROUND(BC54, 2)</f>
        <v>0</v>
      </c>
      <c r="X32" s="160"/>
      <c r="Y32" s="160"/>
      <c r="Z32" s="160"/>
      <c r="AA32" s="160"/>
      <c r="AB32" s="160"/>
      <c r="AC32" s="160"/>
      <c r="AD32" s="160"/>
      <c r="AE32" s="160"/>
      <c r="AK32" s="159">
        <v>0</v>
      </c>
      <c r="AL32" s="160"/>
      <c r="AM32" s="160"/>
      <c r="AN32" s="160"/>
      <c r="AO32" s="160"/>
      <c r="AR32" s="30"/>
      <c r="BE32" s="162"/>
    </row>
    <row r="33" spans="2:57" s="2" customFormat="1" ht="14.45" hidden="1" customHeight="1">
      <c r="B33" s="30"/>
      <c r="F33" s="21" t="s">
        <v>44</v>
      </c>
      <c r="L33" s="196">
        <v>0</v>
      </c>
      <c r="M33" s="160"/>
      <c r="N33" s="160"/>
      <c r="O33" s="160"/>
      <c r="P33" s="160"/>
      <c r="W33" s="159">
        <f>ROUND(BD54, 2)</f>
        <v>0</v>
      </c>
      <c r="X33" s="160"/>
      <c r="Y33" s="160"/>
      <c r="Z33" s="160"/>
      <c r="AA33" s="160"/>
      <c r="AB33" s="160"/>
      <c r="AC33" s="160"/>
      <c r="AD33" s="160"/>
      <c r="AE33" s="160"/>
      <c r="AK33" s="159">
        <v>0</v>
      </c>
      <c r="AL33" s="160"/>
      <c r="AM33" s="160"/>
      <c r="AN33" s="160"/>
      <c r="AO33" s="160"/>
      <c r="AR33" s="30"/>
      <c r="BE33" s="162"/>
    </row>
    <row r="34" spans="2:57" s="1" customFormat="1" ht="6.95" customHeight="1">
      <c r="B34" s="26"/>
      <c r="AR34" s="26"/>
      <c r="BE34" s="162"/>
    </row>
    <row r="35" spans="2:57" s="1" customFormat="1" ht="25.9" customHeight="1">
      <c r="B35" s="26"/>
      <c r="C35" s="31"/>
      <c r="D35" s="32" t="s">
        <v>45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46</v>
      </c>
      <c r="U35" s="33"/>
      <c r="V35" s="33"/>
      <c r="W35" s="33"/>
      <c r="X35" s="165" t="s">
        <v>47</v>
      </c>
      <c r="Y35" s="166"/>
      <c r="Z35" s="166"/>
      <c r="AA35" s="166"/>
      <c r="AB35" s="166"/>
      <c r="AC35" s="33"/>
      <c r="AD35" s="33"/>
      <c r="AE35" s="33"/>
      <c r="AF35" s="33"/>
      <c r="AG35" s="33"/>
      <c r="AH35" s="33"/>
      <c r="AI35" s="33"/>
      <c r="AJ35" s="33"/>
      <c r="AK35" s="167">
        <f>SUM(AK26:AK33)</f>
        <v>0</v>
      </c>
      <c r="AL35" s="166"/>
      <c r="AM35" s="166"/>
      <c r="AN35" s="166"/>
      <c r="AO35" s="168"/>
      <c r="AP35" s="31"/>
      <c r="AQ35" s="31"/>
      <c r="AR35" s="26"/>
    </row>
    <row r="36" spans="2:57" s="1" customFormat="1" ht="6.95" customHeight="1">
      <c r="B36" s="26"/>
      <c r="AR36" s="26"/>
    </row>
    <row r="37" spans="2:57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26"/>
    </row>
    <row r="41" spans="2:57" s="1" customFormat="1" ht="6.9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26"/>
    </row>
    <row r="42" spans="2:57" s="1" customFormat="1" ht="24.95" customHeight="1">
      <c r="B42" s="26"/>
      <c r="C42" s="16" t="s">
        <v>48</v>
      </c>
      <c r="AR42" s="26"/>
    </row>
    <row r="43" spans="2:57" s="1" customFormat="1" ht="6.95" customHeight="1">
      <c r="B43" s="26"/>
      <c r="AR43" s="26"/>
    </row>
    <row r="44" spans="2:57" s="1" customFormat="1" ht="12" customHeight="1">
      <c r="B44" s="26"/>
      <c r="C44" s="21" t="s">
        <v>13</v>
      </c>
      <c r="L44" s="1" t="str">
        <f>K5</f>
        <v>2019/006</v>
      </c>
      <c r="AR44" s="26"/>
    </row>
    <row r="45" spans="2:57" s="3" customFormat="1" ht="36.950000000000003" customHeight="1">
      <c r="B45" s="39"/>
      <c r="C45" s="40" t="s">
        <v>16</v>
      </c>
      <c r="L45" s="173" t="str">
        <f>K6</f>
        <v>Rekonstrukce rozvaděčů, pro veřejné osvětlení areálu</v>
      </c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R45" s="39"/>
    </row>
    <row r="46" spans="2:57" s="1" customFormat="1" ht="6.95" customHeight="1">
      <c r="B46" s="26"/>
      <c r="AR46" s="26"/>
    </row>
    <row r="47" spans="2:57" s="1" customFormat="1" ht="12" customHeight="1">
      <c r="B47" s="26"/>
      <c r="C47" s="21" t="s">
        <v>20</v>
      </c>
      <c r="L47" s="41" t="str">
        <f>IF(K8="","",K8)</f>
        <v xml:space="preserve"> </v>
      </c>
      <c r="AI47" s="21" t="s">
        <v>22</v>
      </c>
      <c r="AM47" s="175" t="str">
        <f>IF(AN8= "","",AN8)</f>
        <v>13. 5. 2019</v>
      </c>
      <c r="AN47" s="175"/>
      <c r="AR47" s="26"/>
    </row>
    <row r="48" spans="2:57" s="1" customFormat="1" ht="6.95" customHeight="1">
      <c r="B48" s="26"/>
      <c r="AR48" s="26"/>
    </row>
    <row r="49" spans="1:91" s="1" customFormat="1" ht="13.7" customHeight="1">
      <c r="B49" s="26"/>
      <c r="C49" s="21" t="s">
        <v>24</v>
      </c>
      <c r="L49" s="1" t="str">
        <f>IF(E11= "","",E11)</f>
        <v>Psychiatrická nemocnice Horní Beřkovice, Podřipská</v>
      </c>
      <c r="AI49" s="21" t="s">
        <v>30</v>
      </c>
      <c r="AM49" s="171" t="str">
        <f>IF(E17="","",E17)</f>
        <v xml:space="preserve"> </v>
      </c>
      <c r="AN49" s="172"/>
      <c r="AO49" s="172"/>
      <c r="AP49" s="172"/>
      <c r="AR49" s="26"/>
      <c r="AS49" s="176" t="s">
        <v>49</v>
      </c>
      <c r="AT49" s="177"/>
      <c r="AU49" s="43"/>
      <c r="AV49" s="43"/>
      <c r="AW49" s="43"/>
      <c r="AX49" s="43"/>
      <c r="AY49" s="43"/>
      <c r="AZ49" s="43"/>
      <c r="BA49" s="43"/>
      <c r="BB49" s="43"/>
      <c r="BC49" s="43"/>
      <c r="BD49" s="44"/>
    </row>
    <row r="50" spans="1:91" s="1" customFormat="1" ht="13.7" customHeight="1">
      <c r="B50" s="26"/>
      <c r="C50" s="21" t="s">
        <v>28</v>
      </c>
      <c r="L50" s="1" t="str">
        <f>IF(E14= "Vyplň údaj","",E14)</f>
        <v/>
      </c>
      <c r="AI50" s="21" t="s">
        <v>32</v>
      </c>
      <c r="AM50" s="171" t="str">
        <f>IF(E20="","",E20)</f>
        <v>Budgets4u s.r.o.</v>
      </c>
      <c r="AN50" s="172"/>
      <c r="AO50" s="172"/>
      <c r="AP50" s="172"/>
      <c r="AR50" s="26"/>
      <c r="AS50" s="178"/>
      <c r="AT50" s="179"/>
      <c r="AU50" s="45"/>
      <c r="AV50" s="45"/>
      <c r="AW50" s="45"/>
      <c r="AX50" s="45"/>
      <c r="AY50" s="45"/>
      <c r="AZ50" s="45"/>
      <c r="BA50" s="45"/>
      <c r="BB50" s="45"/>
      <c r="BC50" s="45"/>
      <c r="BD50" s="46"/>
    </row>
    <row r="51" spans="1:91" s="1" customFormat="1" ht="10.9" customHeight="1">
      <c r="B51" s="26"/>
      <c r="AR51" s="26"/>
      <c r="AS51" s="178"/>
      <c r="AT51" s="179"/>
      <c r="AU51" s="45"/>
      <c r="AV51" s="45"/>
      <c r="AW51" s="45"/>
      <c r="AX51" s="45"/>
      <c r="AY51" s="45"/>
      <c r="AZ51" s="45"/>
      <c r="BA51" s="45"/>
      <c r="BB51" s="45"/>
      <c r="BC51" s="45"/>
      <c r="BD51" s="46"/>
    </row>
    <row r="52" spans="1:91" s="1" customFormat="1" ht="29.25" customHeight="1">
      <c r="B52" s="26"/>
      <c r="C52" s="180" t="s">
        <v>50</v>
      </c>
      <c r="D52" s="181"/>
      <c r="E52" s="181"/>
      <c r="F52" s="181"/>
      <c r="G52" s="181"/>
      <c r="H52" s="47"/>
      <c r="I52" s="182" t="s">
        <v>51</v>
      </c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3" t="s">
        <v>52</v>
      </c>
      <c r="AH52" s="181"/>
      <c r="AI52" s="181"/>
      <c r="AJ52" s="181"/>
      <c r="AK52" s="181"/>
      <c r="AL52" s="181"/>
      <c r="AM52" s="181"/>
      <c r="AN52" s="182" t="s">
        <v>53</v>
      </c>
      <c r="AO52" s="181"/>
      <c r="AP52" s="184"/>
      <c r="AQ52" s="48" t="s">
        <v>54</v>
      </c>
      <c r="AR52" s="26"/>
      <c r="AS52" s="49" t="s">
        <v>55</v>
      </c>
      <c r="AT52" s="50" t="s">
        <v>56</v>
      </c>
      <c r="AU52" s="50" t="s">
        <v>57</v>
      </c>
      <c r="AV52" s="50" t="s">
        <v>58</v>
      </c>
      <c r="AW52" s="50" t="s">
        <v>59</v>
      </c>
      <c r="AX52" s="50" t="s">
        <v>60</v>
      </c>
      <c r="AY52" s="50" t="s">
        <v>61</v>
      </c>
      <c r="AZ52" s="50" t="s">
        <v>62</v>
      </c>
      <c r="BA52" s="50" t="s">
        <v>63</v>
      </c>
      <c r="BB52" s="50" t="s">
        <v>64</v>
      </c>
      <c r="BC52" s="50" t="s">
        <v>65</v>
      </c>
      <c r="BD52" s="51" t="s">
        <v>66</v>
      </c>
    </row>
    <row r="53" spans="1:91" s="1" customFormat="1" ht="10.9" customHeight="1">
      <c r="B53" s="26"/>
      <c r="AR53" s="26"/>
      <c r="AS53" s="52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4"/>
    </row>
    <row r="54" spans="1:91" s="4" customFormat="1" ht="32.450000000000003" customHeight="1">
      <c r="B54" s="53"/>
      <c r="C54" s="54" t="s">
        <v>67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188">
        <f>ROUND(AG55,2)</f>
        <v>0</v>
      </c>
      <c r="AH54" s="188"/>
      <c r="AI54" s="188"/>
      <c r="AJ54" s="188"/>
      <c r="AK54" s="188"/>
      <c r="AL54" s="188"/>
      <c r="AM54" s="188"/>
      <c r="AN54" s="189">
        <f>SUM(AG54,AT54)</f>
        <v>0</v>
      </c>
      <c r="AO54" s="189"/>
      <c r="AP54" s="189"/>
      <c r="AQ54" s="57" t="s">
        <v>1</v>
      </c>
      <c r="AR54" s="53"/>
      <c r="AS54" s="58">
        <f>ROUND(AS55,2)</f>
        <v>0</v>
      </c>
      <c r="AT54" s="59">
        <f>ROUND(SUM(AV54:AW54),2)</f>
        <v>0</v>
      </c>
      <c r="AU54" s="60">
        <f>ROUND(AU55,5)</f>
        <v>0</v>
      </c>
      <c r="AV54" s="59">
        <f>ROUND(AZ54*L29,2)</f>
        <v>0</v>
      </c>
      <c r="AW54" s="59">
        <f>ROUND(BA54*L30,2)</f>
        <v>0</v>
      </c>
      <c r="AX54" s="59">
        <f>ROUND(BB54*L29,2)</f>
        <v>0</v>
      </c>
      <c r="AY54" s="59">
        <f>ROUND(BC54*L30,2)</f>
        <v>0</v>
      </c>
      <c r="AZ54" s="59">
        <f>ROUND(AZ55,2)</f>
        <v>0</v>
      </c>
      <c r="BA54" s="59">
        <f>ROUND(BA55,2)</f>
        <v>0</v>
      </c>
      <c r="BB54" s="59">
        <f>ROUND(BB55,2)</f>
        <v>0</v>
      </c>
      <c r="BC54" s="59">
        <f>ROUND(BC55,2)</f>
        <v>0</v>
      </c>
      <c r="BD54" s="61">
        <f>ROUND(BD55,2)</f>
        <v>0</v>
      </c>
      <c r="BS54" s="62" t="s">
        <v>68</v>
      </c>
      <c r="BT54" s="62" t="s">
        <v>69</v>
      </c>
      <c r="BU54" s="63" t="s">
        <v>70</v>
      </c>
      <c r="BV54" s="62" t="s">
        <v>71</v>
      </c>
      <c r="BW54" s="62" t="s">
        <v>4</v>
      </c>
      <c r="BX54" s="62" t="s">
        <v>72</v>
      </c>
      <c r="CL54" s="62" t="s">
        <v>1</v>
      </c>
    </row>
    <row r="55" spans="1:91" s="5" customFormat="1" ht="27" customHeight="1">
      <c r="A55" s="64" t="s">
        <v>73</v>
      </c>
      <c r="B55" s="65"/>
      <c r="C55" s="66"/>
      <c r="D55" s="187" t="s">
        <v>74</v>
      </c>
      <c r="E55" s="187"/>
      <c r="F55" s="187"/>
      <c r="G55" s="187"/>
      <c r="H55" s="187"/>
      <c r="I55" s="67"/>
      <c r="J55" s="187" t="s">
        <v>75</v>
      </c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5">
        <f>'2019-006-a - Elektroinsta...'!J30</f>
        <v>0</v>
      </c>
      <c r="AH55" s="186"/>
      <c r="AI55" s="186"/>
      <c r="AJ55" s="186"/>
      <c r="AK55" s="186"/>
      <c r="AL55" s="186"/>
      <c r="AM55" s="186"/>
      <c r="AN55" s="185">
        <f>SUM(AG55,AT55)</f>
        <v>0</v>
      </c>
      <c r="AO55" s="186"/>
      <c r="AP55" s="186"/>
      <c r="AQ55" s="68" t="s">
        <v>76</v>
      </c>
      <c r="AR55" s="65"/>
      <c r="AS55" s="69">
        <v>0</v>
      </c>
      <c r="AT55" s="70">
        <f>ROUND(SUM(AV55:AW55),2)</f>
        <v>0</v>
      </c>
      <c r="AU55" s="71">
        <f>'2019-006-a - Elektroinsta...'!P82</f>
        <v>0</v>
      </c>
      <c r="AV55" s="70">
        <f>'2019-006-a - Elektroinsta...'!J33</f>
        <v>0</v>
      </c>
      <c r="AW55" s="70">
        <f>'2019-006-a - Elektroinsta...'!J34</f>
        <v>0</v>
      </c>
      <c r="AX55" s="70">
        <f>'2019-006-a - Elektroinsta...'!J35</f>
        <v>0</v>
      </c>
      <c r="AY55" s="70">
        <f>'2019-006-a - Elektroinsta...'!J36</f>
        <v>0</v>
      </c>
      <c r="AZ55" s="70">
        <f>'2019-006-a - Elektroinsta...'!F33</f>
        <v>0</v>
      </c>
      <c r="BA55" s="70">
        <f>'2019-006-a - Elektroinsta...'!F34</f>
        <v>0</v>
      </c>
      <c r="BB55" s="70">
        <f>'2019-006-a - Elektroinsta...'!F35</f>
        <v>0</v>
      </c>
      <c r="BC55" s="70">
        <f>'2019-006-a - Elektroinsta...'!F36</f>
        <v>0</v>
      </c>
      <c r="BD55" s="72">
        <f>'2019-006-a - Elektroinsta...'!F37</f>
        <v>0</v>
      </c>
      <c r="BT55" s="73" t="s">
        <v>77</v>
      </c>
      <c r="BV55" s="73" t="s">
        <v>71</v>
      </c>
      <c r="BW55" s="73" t="s">
        <v>78</v>
      </c>
      <c r="BX55" s="73" t="s">
        <v>4</v>
      </c>
      <c r="CL55" s="73" t="s">
        <v>1</v>
      </c>
      <c r="CM55" s="73" t="s">
        <v>79</v>
      </c>
    </row>
    <row r="56" spans="1:91" s="1" customFormat="1" ht="30" customHeight="1">
      <c r="B56" s="26"/>
      <c r="AR56" s="26"/>
    </row>
    <row r="57" spans="1:91" s="1" customFormat="1" ht="6.95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26"/>
    </row>
  </sheetData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2019-006-a - Elektroinsta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7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74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2" t="s">
        <v>78</v>
      </c>
    </row>
    <row r="3" spans="2:46" ht="6.95" customHeight="1">
      <c r="B3" s="13"/>
      <c r="C3" s="14"/>
      <c r="D3" s="14"/>
      <c r="E3" s="14"/>
      <c r="F3" s="14"/>
      <c r="G3" s="14"/>
      <c r="H3" s="14"/>
      <c r="I3" s="75"/>
      <c r="J3" s="14"/>
      <c r="K3" s="14"/>
      <c r="L3" s="15"/>
      <c r="AT3" s="12" t="s">
        <v>79</v>
      </c>
    </row>
    <row r="4" spans="2:46" ht="24.95" customHeight="1">
      <c r="B4" s="15"/>
      <c r="D4" s="16" t="s">
        <v>80</v>
      </c>
      <c r="L4" s="15"/>
      <c r="M4" s="17" t="s">
        <v>10</v>
      </c>
      <c r="AT4" s="12" t="s">
        <v>3</v>
      </c>
    </row>
    <row r="5" spans="2:46" ht="6.95" customHeight="1">
      <c r="B5" s="15"/>
      <c r="L5" s="15"/>
    </row>
    <row r="6" spans="2:46" ht="12" customHeight="1">
      <c r="B6" s="15"/>
      <c r="D6" s="21" t="s">
        <v>16</v>
      </c>
      <c r="L6" s="15"/>
    </row>
    <row r="7" spans="2:46" ht="16.5" customHeight="1">
      <c r="B7" s="15"/>
      <c r="E7" s="197" t="str">
        <f>'Rekapitulace stavby'!K6</f>
        <v>Rekonstrukce rozvaděčů, pro veřejné osvětlení areálu</v>
      </c>
      <c r="F7" s="198"/>
      <c r="G7" s="198"/>
      <c r="H7" s="198"/>
      <c r="L7" s="15"/>
    </row>
    <row r="8" spans="2:46" s="1" customFormat="1" ht="12" customHeight="1">
      <c r="B8" s="26"/>
      <c r="D8" s="21" t="s">
        <v>81</v>
      </c>
      <c r="I8" s="76"/>
      <c r="L8" s="26"/>
    </row>
    <row r="9" spans="2:46" s="1" customFormat="1" ht="36.950000000000003" customHeight="1">
      <c r="B9" s="26"/>
      <c r="E9" s="173" t="s">
        <v>82</v>
      </c>
      <c r="F9" s="172"/>
      <c r="G9" s="172"/>
      <c r="H9" s="172"/>
      <c r="I9" s="76"/>
      <c r="L9" s="26"/>
    </row>
    <row r="10" spans="2:46" s="1" customFormat="1" ht="11.25">
      <c r="B10" s="26"/>
      <c r="I10" s="76"/>
      <c r="L10" s="26"/>
    </row>
    <row r="11" spans="2:46" s="1" customFormat="1" ht="12" customHeight="1">
      <c r="B11" s="26"/>
      <c r="D11" s="21" t="s">
        <v>18</v>
      </c>
      <c r="F11" s="12" t="s">
        <v>1</v>
      </c>
      <c r="I11" s="77" t="s">
        <v>19</v>
      </c>
      <c r="J11" s="12" t="s">
        <v>1</v>
      </c>
      <c r="L11" s="26"/>
    </row>
    <row r="12" spans="2:46" s="1" customFormat="1" ht="12" customHeight="1">
      <c r="B12" s="26"/>
      <c r="D12" s="21" t="s">
        <v>20</v>
      </c>
      <c r="F12" s="12" t="s">
        <v>21</v>
      </c>
      <c r="I12" s="77" t="s">
        <v>22</v>
      </c>
      <c r="J12" s="42" t="str">
        <f>'Rekapitulace stavby'!AN8</f>
        <v>13. 5. 2019</v>
      </c>
      <c r="L12" s="26"/>
    </row>
    <row r="13" spans="2:46" s="1" customFormat="1" ht="10.9" customHeight="1">
      <c r="B13" s="26"/>
      <c r="I13" s="76"/>
      <c r="L13" s="26"/>
    </row>
    <row r="14" spans="2:46" s="1" customFormat="1" ht="12" customHeight="1">
      <c r="B14" s="26"/>
      <c r="D14" s="21" t="s">
        <v>24</v>
      </c>
      <c r="I14" s="77" t="s">
        <v>25</v>
      </c>
      <c r="J14" s="12" t="s">
        <v>1</v>
      </c>
      <c r="L14" s="26"/>
    </row>
    <row r="15" spans="2:46" s="1" customFormat="1" ht="18" customHeight="1">
      <c r="B15" s="26"/>
      <c r="E15" s="12" t="s">
        <v>26</v>
      </c>
      <c r="I15" s="77" t="s">
        <v>27</v>
      </c>
      <c r="J15" s="12" t="s">
        <v>1</v>
      </c>
      <c r="L15" s="26"/>
    </row>
    <row r="16" spans="2:46" s="1" customFormat="1" ht="6.95" customHeight="1">
      <c r="B16" s="26"/>
      <c r="I16" s="76"/>
      <c r="L16" s="26"/>
    </row>
    <row r="17" spans="2:12" s="1" customFormat="1" ht="12" customHeight="1">
      <c r="B17" s="26"/>
      <c r="D17" s="21" t="s">
        <v>28</v>
      </c>
      <c r="I17" s="77" t="s">
        <v>25</v>
      </c>
      <c r="J17" s="22" t="str">
        <f>'Rekapitulace stavby'!AN13</f>
        <v>Vyplň údaj</v>
      </c>
      <c r="L17" s="26"/>
    </row>
    <row r="18" spans="2:12" s="1" customFormat="1" ht="18" customHeight="1">
      <c r="B18" s="26"/>
      <c r="E18" s="199" t="str">
        <f>'Rekapitulace stavby'!E14</f>
        <v>Vyplň údaj</v>
      </c>
      <c r="F18" s="190"/>
      <c r="G18" s="190"/>
      <c r="H18" s="190"/>
      <c r="I18" s="77" t="s">
        <v>27</v>
      </c>
      <c r="J18" s="22" t="str">
        <f>'Rekapitulace stavby'!AN14</f>
        <v>Vyplň údaj</v>
      </c>
      <c r="L18" s="26"/>
    </row>
    <row r="19" spans="2:12" s="1" customFormat="1" ht="6.95" customHeight="1">
      <c r="B19" s="26"/>
      <c r="I19" s="76"/>
      <c r="L19" s="26"/>
    </row>
    <row r="20" spans="2:12" s="1" customFormat="1" ht="12" customHeight="1">
      <c r="B20" s="26"/>
      <c r="D20" s="21" t="s">
        <v>30</v>
      </c>
      <c r="I20" s="77" t="s">
        <v>25</v>
      </c>
      <c r="J20" s="12" t="str">
        <f>IF('Rekapitulace stavby'!AN16="","",'Rekapitulace stavby'!AN16)</f>
        <v/>
      </c>
      <c r="L20" s="26"/>
    </row>
    <row r="21" spans="2:12" s="1" customFormat="1" ht="18" customHeight="1">
      <c r="B21" s="26"/>
      <c r="E21" s="12" t="str">
        <f>IF('Rekapitulace stavby'!E17="","",'Rekapitulace stavby'!E17)</f>
        <v xml:space="preserve"> </v>
      </c>
      <c r="I21" s="77" t="s">
        <v>27</v>
      </c>
      <c r="J21" s="12" t="str">
        <f>IF('Rekapitulace stavby'!AN17="","",'Rekapitulace stavby'!AN17)</f>
        <v/>
      </c>
      <c r="L21" s="26"/>
    </row>
    <row r="22" spans="2:12" s="1" customFormat="1" ht="6.95" customHeight="1">
      <c r="B22" s="26"/>
      <c r="I22" s="76"/>
      <c r="L22" s="26"/>
    </row>
    <row r="23" spans="2:12" s="1" customFormat="1" ht="12" customHeight="1">
      <c r="B23" s="26"/>
      <c r="D23" s="21" t="s">
        <v>32</v>
      </c>
      <c r="I23" s="77" t="s">
        <v>25</v>
      </c>
      <c r="J23" s="12" t="s">
        <v>1</v>
      </c>
      <c r="L23" s="26"/>
    </row>
    <row r="24" spans="2:12" s="1" customFormat="1" ht="18" customHeight="1">
      <c r="B24" s="26"/>
      <c r="E24" s="12" t="s">
        <v>33</v>
      </c>
      <c r="I24" s="77" t="s">
        <v>27</v>
      </c>
      <c r="J24" s="12" t="s">
        <v>1</v>
      </c>
      <c r="L24" s="26"/>
    </row>
    <row r="25" spans="2:12" s="1" customFormat="1" ht="6.95" customHeight="1">
      <c r="B25" s="26"/>
      <c r="I25" s="76"/>
      <c r="L25" s="26"/>
    </row>
    <row r="26" spans="2:12" s="1" customFormat="1" ht="12" customHeight="1">
      <c r="B26" s="26"/>
      <c r="D26" s="21" t="s">
        <v>34</v>
      </c>
      <c r="I26" s="76"/>
      <c r="L26" s="26"/>
    </row>
    <row r="27" spans="2:12" s="6" customFormat="1" ht="16.5" customHeight="1">
      <c r="B27" s="78"/>
      <c r="E27" s="194" t="s">
        <v>1</v>
      </c>
      <c r="F27" s="194"/>
      <c r="G27" s="194"/>
      <c r="H27" s="194"/>
      <c r="I27" s="79"/>
      <c r="L27" s="78"/>
    </row>
    <row r="28" spans="2:12" s="1" customFormat="1" ht="6.95" customHeight="1">
      <c r="B28" s="26"/>
      <c r="I28" s="76"/>
      <c r="L28" s="26"/>
    </row>
    <row r="29" spans="2:12" s="1" customFormat="1" ht="6.95" customHeight="1">
      <c r="B29" s="26"/>
      <c r="D29" s="43"/>
      <c r="E29" s="43"/>
      <c r="F29" s="43"/>
      <c r="G29" s="43"/>
      <c r="H29" s="43"/>
      <c r="I29" s="80"/>
      <c r="J29" s="43"/>
      <c r="K29" s="43"/>
      <c r="L29" s="26"/>
    </row>
    <row r="30" spans="2:12" s="1" customFormat="1" ht="25.35" customHeight="1">
      <c r="B30" s="26"/>
      <c r="D30" s="81" t="s">
        <v>35</v>
      </c>
      <c r="I30" s="76"/>
      <c r="J30" s="56">
        <f>ROUND(J82, 2)</f>
        <v>0</v>
      </c>
      <c r="L30" s="26"/>
    </row>
    <row r="31" spans="2:12" s="1" customFormat="1" ht="6.95" customHeight="1">
      <c r="B31" s="26"/>
      <c r="D31" s="43"/>
      <c r="E31" s="43"/>
      <c r="F31" s="43"/>
      <c r="G31" s="43"/>
      <c r="H31" s="43"/>
      <c r="I31" s="80"/>
      <c r="J31" s="43"/>
      <c r="K31" s="43"/>
      <c r="L31" s="26"/>
    </row>
    <row r="32" spans="2:12" s="1" customFormat="1" ht="14.45" customHeight="1">
      <c r="B32" s="26"/>
      <c r="F32" s="29" t="s">
        <v>37</v>
      </c>
      <c r="I32" s="82" t="s">
        <v>36</v>
      </c>
      <c r="J32" s="29" t="s">
        <v>38</v>
      </c>
      <c r="L32" s="26"/>
    </row>
    <row r="33" spans="2:12" s="1" customFormat="1" ht="14.45" customHeight="1">
      <c r="B33" s="26"/>
      <c r="D33" s="21" t="s">
        <v>39</v>
      </c>
      <c r="E33" s="21" t="s">
        <v>40</v>
      </c>
      <c r="F33" s="83">
        <f>ROUND((SUM(BE82:BE96)),  2)</f>
        <v>0</v>
      </c>
      <c r="I33" s="84">
        <v>0.21</v>
      </c>
      <c r="J33" s="83">
        <f>ROUND(((SUM(BE82:BE96))*I33),  2)</f>
        <v>0</v>
      </c>
      <c r="L33" s="26"/>
    </row>
    <row r="34" spans="2:12" s="1" customFormat="1" ht="14.45" customHeight="1">
      <c r="B34" s="26"/>
      <c r="E34" s="21" t="s">
        <v>41</v>
      </c>
      <c r="F34" s="83">
        <f>ROUND((SUM(BF82:BF96)),  2)</f>
        <v>0</v>
      </c>
      <c r="I34" s="84">
        <v>0.15</v>
      </c>
      <c r="J34" s="83">
        <f>ROUND(((SUM(BF82:BF96))*I34),  2)</f>
        <v>0</v>
      </c>
      <c r="L34" s="26"/>
    </row>
    <row r="35" spans="2:12" s="1" customFormat="1" ht="14.45" hidden="1" customHeight="1">
      <c r="B35" s="26"/>
      <c r="E35" s="21" t="s">
        <v>42</v>
      </c>
      <c r="F35" s="83">
        <f>ROUND((SUM(BG82:BG96)),  2)</f>
        <v>0</v>
      </c>
      <c r="I35" s="84">
        <v>0.21</v>
      </c>
      <c r="J35" s="83">
        <f>0</f>
        <v>0</v>
      </c>
      <c r="L35" s="26"/>
    </row>
    <row r="36" spans="2:12" s="1" customFormat="1" ht="14.45" hidden="1" customHeight="1">
      <c r="B36" s="26"/>
      <c r="E36" s="21" t="s">
        <v>43</v>
      </c>
      <c r="F36" s="83">
        <f>ROUND((SUM(BH82:BH96)),  2)</f>
        <v>0</v>
      </c>
      <c r="I36" s="84">
        <v>0.15</v>
      </c>
      <c r="J36" s="83">
        <f>0</f>
        <v>0</v>
      </c>
      <c r="L36" s="26"/>
    </row>
    <row r="37" spans="2:12" s="1" customFormat="1" ht="14.45" hidden="1" customHeight="1">
      <c r="B37" s="26"/>
      <c r="E37" s="21" t="s">
        <v>44</v>
      </c>
      <c r="F37" s="83">
        <f>ROUND((SUM(BI82:BI96)),  2)</f>
        <v>0</v>
      </c>
      <c r="I37" s="84">
        <v>0</v>
      </c>
      <c r="J37" s="83">
        <f>0</f>
        <v>0</v>
      </c>
      <c r="L37" s="26"/>
    </row>
    <row r="38" spans="2:12" s="1" customFormat="1" ht="6.95" customHeight="1">
      <c r="B38" s="26"/>
      <c r="I38" s="76"/>
      <c r="L38" s="26"/>
    </row>
    <row r="39" spans="2:12" s="1" customFormat="1" ht="25.35" customHeight="1">
      <c r="B39" s="26"/>
      <c r="C39" s="85"/>
      <c r="D39" s="86" t="s">
        <v>45</v>
      </c>
      <c r="E39" s="47"/>
      <c r="F39" s="47"/>
      <c r="G39" s="87" t="s">
        <v>46</v>
      </c>
      <c r="H39" s="88" t="s">
        <v>47</v>
      </c>
      <c r="I39" s="89"/>
      <c r="J39" s="90">
        <f>SUM(J30:J37)</f>
        <v>0</v>
      </c>
      <c r="K39" s="91"/>
      <c r="L39" s="26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92"/>
      <c r="J40" s="36"/>
      <c r="K40" s="36"/>
      <c r="L40" s="26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93"/>
      <c r="J44" s="38"/>
      <c r="K44" s="38"/>
      <c r="L44" s="26"/>
    </row>
    <row r="45" spans="2:12" s="1" customFormat="1" ht="24.95" customHeight="1">
      <c r="B45" s="26"/>
      <c r="C45" s="16" t="s">
        <v>83</v>
      </c>
      <c r="I45" s="76"/>
      <c r="L45" s="26"/>
    </row>
    <row r="46" spans="2:12" s="1" customFormat="1" ht="6.95" customHeight="1">
      <c r="B46" s="26"/>
      <c r="I46" s="76"/>
      <c r="L46" s="26"/>
    </row>
    <row r="47" spans="2:12" s="1" customFormat="1" ht="12" customHeight="1">
      <c r="B47" s="26"/>
      <c r="C47" s="21" t="s">
        <v>16</v>
      </c>
      <c r="I47" s="76"/>
      <c r="L47" s="26"/>
    </row>
    <row r="48" spans="2:12" s="1" customFormat="1" ht="16.5" customHeight="1">
      <c r="B48" s="26"/>
      <c r="E48" s="197" t="str">
        <f>E7</f>
        <v>Rekonstrukce rozvaděčů, pro veřejné osvětlení areálu</v>
      </c>
      <c r="F48" s="198"/>
      <c r="G48" s="198"/>
      <c r="H48" s="198"/>
      <c r="I48" s="76"/>
      <c r="L48" s="26"/>
    </row>
    <row r="49" spans="2:47" s="1" customFormat="1" ht="12" customHeight="1">
      <c r="B49" s="26"/>
      <c r="C49" s="21" t="s">
        <v>81</v>
      </c>
      <c r="I49" s="76"/>
      <c r="L49" s="26"/>
    </row>
    <row r="50" spans="2:47" s="1" customFormat="1" ht="16.5" customHeight="1">
      <c r="B50" s="26"/>
      <c r="E50" s="173" t="str">
        <f>E9</f>
        <v>2019/006/a - Elektroinstalace</v>
      </c>
      <c r="F50" s="172"/>
      <c r="G50" s="172"/>
      <c r="H50" s="172"/>
      <c r="I50" s="76"/>
      <c r="L50" s="26"/>
    </row>
    <row r="51" spans="2:47" s="1" customFormat="1" ht="6.95" customHeight="1">
      <c r="B51" s="26"/>
      <c r="I51" s="76"/>
      <c r="L51" s="26"/>
    </row>
    <row r="52" spans="2:47" s="1" customFormat="1" ht="12" customHeight="1">
      <c r="B52" s="26"/>
      <c r="C52" s="21" t="s">
        <v>20</v>
      </c>
      <c r="F52" s="12" t="str">
        <f>F12</f>
        <v xml:space="preserve"> </v>
      </c>
      <c r="I52" s="77" t="s">
        <v>22</v>
      </c>
      <c r="J52" s="42" t="str">
        <f>IF(J12="","",J12)</f>
        <v>13. 5. 2019</v>
      </c>
      <c r="L52" s="26"/>
    </row>
    <row r="53" spans="2:47" s="1" customFormat="1" ht="6.95" customHeight="1">
      <c r="B53" s="26"/>
      <c r="I53" s="76"/>
      <c r="L53" s="26"/>
    </row>
    <row r="54" spans="2:47" s="1" customFormat="1" ht="13.7" customHeight="1">
      <c r="B54" s="26"/>
      <c r="C54" s="21" t="s">
        <v>24</v>
      </c>
      <c r="F54" s="12" t="str">
        <f>E15</f>
        <v>Psychiatrická nemocnice Horní Beřkovice, Podřipská</v>
      </c>
      <c r="I54" s="77" t="s">
        <v>30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1" t="s">
        <v>28</v>
      </c>
      <c r="F55" s="12" t="str">
        <f>IF(E18="","",E18)</f>
        <v>Vyplň údaj</v>
      </c>
      <c r="I55" s="77" t="s">
        <v>32</v>
      </c>
      <c r="J55" s="24" t="str">
        <f>E24</f>
        <v>Budgets4u s.r.o.</v>
      </c>
      <c r="L55" s="26"/>
    </row>
    <row r="56" spans="2:47" s="1" customFormat="1" ht="10.35" customHeight="1">
      <c r="B56" s="26"/>
      <c r="I56" s="76"/>
      <c r="L56" s="26"/>
    </row>
    <row r="57" spans="2:47" s="1" customFormat="1" ht="29.25" customHeight="1">
      <c r="B57" s="26"/>
      <c r="C57" s="94" t="s">
        <v>84</v>
      </c>
      <c r="D57" s="85"/>
      <c r="E57" s="85"/>
      <c r="F57" s="85"/>
      <c r="G57" s="85"/>
      <c r="H57" s="85"/>
      <c r="I57" s="95"/>
      <c r="J57" s="96" t="s">
        <v>85</v>
      </c>
      <c r="K57" s="85"/>
      <c r="L57" s="26"/>
    </row>
    <row r="58" spans="2:47" s="1" customFormat="1" ht="10.35" customHeight="1">
      <c r="B58" s="26"/>
      <c r="I58" s="76"/>
      <c r="L58" s="26"/>
    </row>
    <row r="59" spans="2:47" s="1" customFormat="1" ht="22.9" customHeight="1">
      <c r="B59" s="26"/>
      <c r="C59" s="97" t="s">
        <v>86</v>
      </c>
      <c r="I59" s="76"/>
      <c r="J59" s="56">
        <f>J82</f>
        <v>0</v>
      </c>
      <c r="L59" s="26"/>
      <c r="AU59" s="12" t="s">
        <v>87</v>
      </c>
    </row>
    <row r="60" spans="2:47" s="7" customFormat="1" ht="24.95" customHeight="1">
      <c r="B60" s="98"/>
      <c r="D60" s="99" t="s">
        <v>88</v>
      </c>
      <c r="E60" s="100"/>
      <c r="F60" s="100"/>
      <c r="G60" s="100"/>
      <c r="H60" s="100"/>
      <c r="I60" s="101"/>
      <c r="J60" s="102">
        <f>J83</f>
        <v>0</v>
      </c>
      <c r="L60" s="98"/>
    </row>
    <row r="61" spans="2:47" s="8" customFormat="1" ht="19.899999999999999" customHeight="1">
      <c r="B61" s="103"/>
      <c r="D61" s="104" t="s">
        <v>89</v>
      </c>
      <c r="E61" s="105"/>
      <c r="F61" s="105"/>
      <c r="G61" s="105"/>
      <c r="H61" s="105"/>
      <c r="I61" s="106"/>
      <c r="J61" s="107">
        <f>J84</f>
        <v>0</v>
      </c>
      <c r="L61" s="103"/>
    </row>
    <row r="62" spans="2:47" s="8" customFormat="1" ht="19.899999999999999" customHeight="1">
      <c r="B62" s="103"/>
      <c r="D62" s="104" t="s">
        <v>90</v>
      </c>
      <c r="E62" s="105"/>
      <c r="F62" s="105"/>
      <c r="G62" s="105"/>
      <c r="H62" s="105"/>
      <c r="I62" s="106"/>
      <c r="J62" s="107">
        <f>J93</f>
        <v>0</v>
      </c>
      <c r="L62" s="103"/>
    </row>
    <row r="63" spans="2:47" s="1" customFormat="1" ht="21.75" customHeight="1">
      <c r="B63" s="26"/>
      <c r="I63" s="76"/>
      <c r="L63" s="26"/>
    </row>
    <row r="64" spans="2:47" s="1" customFormat="1" ht="6.95" customHeight="1">
      <c r="B64" s="35"/>
      <c r="C64" s="36"/>
      <c r="D64" s="36"/>
      <c r="E64" s="36"/>
      <c r="F64" s="36"/>
      <c r="G64" s="36"/>
      <c r="H64" s="36"/>
      <c r="I64" s="92"/>
      <c r="J64" s="36"/>
      <c r="K64" s="36"/>
      <c r="L64" s="26"/>
    </row>
    <row r="68" spans="2:12" s="1" customFormat="1" ht="6.95" customHeight="1">
      <c r="B68" s="37"/>
      <c r="C68" s="38"/>
      <c r="D68" s="38"/>
      <c r="E68" s="38"/>
      <c r="F68" s="38"/>
      <c r="G68" s="38"/>
      <c r="H68" s="38"/>
      <c r="I68" s="93"/>
      <c r="J68" s="38"/>
      <c r="K68" s="38"/>
      <c r="L68" s="26"/>
    </row>
    <row r="69" spans="2:12" s="1" customFormat="1" ht="24.95" customHeight="1">
      <c r="B69" s="26"/>
      <c r="C69" s="16" t="s">
        <v>91</v>
      </c>
      <c r="I69" s="76"/>
      <c r="L69" s="26"/>
    </row>
    <row r="70" spans="2:12" s="1" customFormat="1" ht="6.95" customHeight="1">
      <c r="B70" s="26"/>
      <c r="I70" s="76"/>
      <c r="L70" s="26"/>
    </row>
    <row r="71" spans="2:12" s="1" customFormat="1" ht="12" customHeight="1">
      <c r="B71" s="26"/>
      <c r="C71" s="21" t="s">
        <v>16</v>
      </c>
      <c r="I71" s="76"/>
      <c r="L71" s="26"/>
    </row>
    <row r="72" spans="2:12" s="1" customFormat="1" ht="16.5" customHeight="1">
      <c r="B72" s="26"/>
      <c r="E72" s="197" t="str">
        <f>E7</f>
        <v>Rekonstrukce rozvaděčů, pro veřejné osvětlení areálu</v>
      </c>
      <c r="F72" s="198"/>
      <c r="G72" s="198"/>
      <c r="H72" s="198"/>
      <c r="I72" s="76"/>
      <c r="L72" s="26"/>
    </row>
    <row r="73" spans="2:12" s="1" customFormat="1" ht="12" customHeight="1">
      <c r="B73" s="26"/>
      <c r="C73" s="21" t="s">
        <v>81</v>
      </c>
      <c r="I73" s="76"/>
      <c r="L73" s="26"/>
    </row>
    <row r="74" spans="2:12" s="1" customFormat="1" ht="16.5" customHeight="1">
      <c r="B74" s="26"/>
      <c r="E74" s="173" t="str">
        <f>E9</f>
        <v>2019/006/a - Elektroinstalace</v>
      </c>
      <c r="F74" s="172"/>
      <c r="G74" s="172"/>
      <c r="H74" s="172"/>
      <c r="I74" s="76"/>
      <c r="L74" s="26"/>
    </row>
    <row r="75" spans="2:12" s="1" customFormat="1" ht="6.95" customHeight="1">
      <c r="B75" s="26"/>
      <c r="I75" s="76"/>
      <c r="L75" s="26"/>
    </row>
    <row r="76" spans="2:12" s="1" customFormat="1" ht="12" customHeight="1">
      <c r="B76" s="26"/>
      <c r="C76" s="21" t="s">
        <v>20</v>
      </c>
      <c r="F76" s="12" t="str">
        <f>F12</f>
        <v xml:space="preserve"> </v>
      </c>
      <c r="I76" s="77" t="s">
        <v>22</v>
      </c>
      <c r="J76" s="42" t="str">
        <f>IF(J12="","",J12)</f>
        <v>13. 5. 2019</v>
      </c>
      <c r="L76" s="26"/>
    </row>
    <row r="77" spans="2:12" s="1" customFormat="1" ht="6.95" customHeight="1">
      <c r="B77" s="26"/>
      <c r="I77" s="76"/>
      <c r="L77" s="26"/>
    </row>
    <row r="78" spans="2:12" s="1" customFormat="1" ht="13.7" customHeight="1">
      <c r="B78" s="26"/>
      <c r="C78" s="21" t="s">
        <v>24</v>
      </c>
      <c r="F78" s="12" t="str">
        <f>E15</f>
        <v>Psychiatrická nemocnice Horní Beřkovice, Podřipská</v>
      </c>
      <c r="I78" s="77" t="s">
        <v>30</v>
      </c>
      <c r="J78" s="24" t="str">
        <f>E21</f>
        <v xml:space="preserve"> </v>
      </c>
      <c r="L78" s="26"/>
    </row>
    <row r="79" spans="2:12" s="1" customFormat="1" ht="13.7" customHeight="1">
      <c r="B79" s="26"/>
      <c r="C79" s="21" t="s">
        <v>28</v>
      </c>
      <c r="F79" s="12" t="str">
        <f>IF(E18="","",E18)</f>
        <v>Vyplň údaj</v>
      </c>
      <c r="I79" s="77" t="s">
        <v>32</v>
      </c>
      <c r="J79" s="24" t="str">
        <f>E24</f>
        <v>Budgets4u s.r.o.</v>
      </c>
      <c r="L79" s="26"/>
    </row>
    <row r="80" spans="2:12" s="1" customFormat="1" ht="10.35" customHeight="1">
      <c r="B80" s="26"/>
      <c r="I80" s="76"/>
      <c r="L80" s="26"/>
    </row>
    <row r="81" spans="2:65" s="9" customFormat="1" ht="29.25" customHeight="1">
      <c r="B81" s="108"/>
      <c r="C81" s="109" t="s">
        <v>92</v>
      </c>
      <c r="D81" s="110" t="s">
        <v>54</v>
      </c>
      <c r="E81" s="110" t="s">
        <v>50</v>
      </c>
      <c r="F81" s="110" t="s">
        <v>51</v>
      </c>
      <c r="G81" s="110" t="s">
        <v>93</v>
      </c>
      <c r="H81" s="110" t="s">
        <v>94</v>
      </c>
      <c r="I81" s="111" t="s">
        <v>95</v>
      </c>
      <c r="J81" s="112" t="s">
        <v>85</v>
      </c>
      <c r="K81" s="113" t="s">
        <v>96</v>
      </c>
      <c r="L81" s="108"/>
      <c r="M81" s="49" t="s">
        <v>1</v>
      </c>
      <c r="N81" s="50" t="s">
        <v>39</v>
      </c>
      <c r="O81" s="50" t="s">
        <v>97</v>
      </c>
      <c r="P81" s="50" t="s">
        <v>98</v>
      </c>
      <c r="Q81" s="50" t="s">
        <v>99</v>
      </c>
      <c r="R81" s="50" t="s">
        <v>100</v>
      </c>
      <c r="S81" s="50" t="s">
        <v>101</v>
      </c>
      <c r="T81" s="51" t="s">
        <v>102</v>
      </c>
    </row>
    <row r="82" spans="2:65" s="1" customFormat="1" ht="22.9" customHeight="1">
      <c r="B82" s="26"/>
      <c r="C82" s="54" t="s">
        <v>103</v>
      </c>
      <c r="I82" s="76"/>
      <c r="J82" s="114">
        <f>BK82</f>
        <v>0</v>
      </c>
      <c r="L82" s="26"/>
      <c r="M82" s="52"/>
      <c r="N82" s="43"/>
      <c r="O82" s="43"/>
      <c r="P82" s="115">
        <f>P83</f>
        <v>0</v>
      </c>
      <c r="Q82" s="43"/>
      <c r="R82" s="115">
        <f>R83</f>
        <v>2.3047500000000003</v>
      </c>
      <c r="S82" s="43"/>
      <c r="T82" s="116">
        <f>T83</f>
        <v>0</v>
      </c>
      <c r="AT82" s="12" t="s">
        <v>68</v>
      </c>
      <c r="AU82" s="12" t="s">
        <v>87</v>
      </c>
      <c r="BK82" s="117">
        <f>BK83</f>
        <v>0</v>
      </c>
    </row>
    <row r="83" spans="2:65" s="10" customFormat="1" ht="25.9" customHeight="1">
      <c r="B83" s="118"/>
      <c r="D83" s="119" t="s">
        <v>68</v>
      </c>
      <c r="E83" s="120" t="s">
        <v>104</v>
      </c>
      <c r="F83" s="120" t="s">
        <v>105</v>
      </c>
      <c r="I83" s="121"/>
      <c r="J83" s="122">
        <f>BK83</f>
        <v>0</v>
      </c>
      <c r="L83" s="118"/>
      <c r="M83" s="123"/>
      <c r="N83" s="124"/>
      <c r="O83" s="124"/>
      <c r="P83" s="125">
        <f>P84+P93</f>
        <v>0</v>
      </c>
      <c r="Q83" s="124"/>
      <c r="R83" s="125">
        <f>R84+R93</f>
        <v>2.3047500000000003</v>
      </c>
      <c r="S83" s="124"/>
      <c r="T83" s="126">
        <f>T84+T93</f>
        <v>0</v>
      </c>
      <c r="AR83" s="119" t="s">
        <v>79</v>
      </c>
      <c r="AT83" s="127" t="s">
        <v>68</v>
      </c>
      <c r="AU83" s="127" t="s">
        <v>69</v>
      </c>
      <c r="AY83" s="119" t="s">
        <v>106</v>
      </c>
      <c r="BK83" s="128">
        <f>BK84+BK93</f>
        <v>0</v>
      </c>
    </row>
    <row r="84" spans="2:65" s="10" customFormat="1" ht="22.9" customHeight="1">
      <c r="B84" s="118"/>
      <c r="D84" s="119" t="s">
        <v>68</v>
      </c>
      <c r="E84" s="129" t="s">
        <v>107</v>
      </c>
      <c r="F84" s="129" t="s">
        <v>108</v>
      </c>
      <c r="I84" s="121"/>
      <c r="J84" s="130">
        <f>BK84</f>
        <v>0</v>
      </c>
      <c r="L84" s="118"/>
      <c r="M84" s="123"/>
      <c r="N84" s="124"/>
      <c r="O84" s="124"/>
      <c r="P84" s="125">
        <f>SUM(P85:P92)</f>
        <v>0</v>
      </c>
      <c r="Q84" s="124"/>
      <c r="R84" s="125">
        <f>SUM(R85:R92)</f>
        <v>2.3047500000000003</v>
      </c>
      <c r="S84" s="124"/>
      <c r="T84" s="126">
        <f>SUM(T85:T92)</f>
        <v>0</v>
      </c>
      <c r="AR84" s="119" t="s">
        <v>77</v>
      </c>
      <c r="AT84" s="127" t="s">
        <v>68</v>
      </c>
      <c r="AU84" s="127" t="s">
        <v>77</v>
      </c>
      <c r="AY84" s="119" t="s">
        <v>106</v>
      </c>
      <c r="BK84" s="128">
        <f>SUM(BK85:BK92)</f>
        <v>0</v>
      </c>
    </row>
    <row r="85" spans="2:65" s="1" customFormat="1" ht="16.5" customHeight="1">
      <c r="B85" s="131"/>
      <c r="C85" s="132" t="s">
        <v>77</v>
      </c>
      <c r="D85" s="132" t="s">
        <v>109</v>
      </c>
      <c r="E85" s="133" t="s">
        <v>110</v>
      </c>
      <c r="F85" s="134" t="s">
        <v>111</v>
      </c>
      <c r="G85" s="135" t="s">
        <v>112</v>
      </c>
      <c r="H85" s="136">
        <v>8</v>
      </c>
      <c r="I85" s="137"/>
      <c r="J85" s="138">
        <f t="shared" ref="J85:J92" si="0">ROUND(I85*H85,2)</f>
        <v>0</v>
      </c>
      <c r="K85" s="134" t="s">
        <v>1</v>
      </c>
      <c r="L85" s="139"/>
      <c r="M85" s="140" t="s">
        <v>1</v>
      </c>
      <c r="N85" s="141" t="s">
        <v>40</v>
      </c>
      <c r="O85" s="45"/>
      <c r="P85" s="142">
        <f t="shared" ref="P85:P92" si="1">O85*H85</f>
        <v>0</v>
      </c>
      <c r="Q85" s="142">
        <v>1.2E-4</v>
      </c>
      <c r="R85" s="142">
        <f t="shared" ref="R85:R92" si="2">Q85*H85</f>
        <v>9.6000000000000002E-4</v>
      </c>
      <c r="S85" s="142">
        <v>0</v>
      </c>
      <c r="T85" s="143">
        <f t="shared" ref="T85:T92" si="3">S85*H85</f>
        <v>0</v>
      </c>
      <c r="AR85" s="12" t="s">
        <v>113</v>
      </c>
      <c r="AT85" s="12" t="s">
        <v>109</v>
      </c>
      <c r="AU85" s="12" t="s">
        <v>79</v>
      </c>
      <c r="AY85" s="12" t="s">
        <v>106</v>
      </c>
      <c r="BE85" s="144">
        <f t="shared" ref="BE85:BE92" si="4">IF(N85="základní",J85,0)</f>
        <v>0</v>
      </c>
      <c r="BF85" s="144">
        <f t="shared" ref="BF85:BF92" si="5">IF(N85="snížená",J85,0)</f>
        <v>0</v>
      </c>
      <c r="BG85" s="144">
        <f t="shared" ref="BG85:BG92" si="6">IF(N85="zákl. přenesená",J85,0)</f>
        <v>0</v>
      </c>
      <c r="BH85" s="144">
        <f t="shared" ref="BH85:BH92" si="7">IF(N85="sníž. přenesená",J85,0)</f>
        <v>0</v>
      </c>
      <c r="BI85" s="144">
        <f t="shared" ref="BI85:BI92" si="8">IF(N85="nulová",J85,0)</f>
        <v>0</v>
      </c>
      <c r="BJ85" s="12" t="s">
        <v>77</v>
      </c>
      <c r="BK85" s="144">
        <f t="shared" ref="BK85:BK92" si="9">ROUND(I85*H85,2)</f>
        <v>0</v>
      </c>
      <c r="BL85" s="12" t="s">
        <v>114</v>
      </c>
      <c r="BM85" s="12" t="s">
        <v>115</v>
      </c>
    </row>
    <row r="86" spans="2:65" s="1" customFormat="1" ht="16.5" customHeight="1">
      <c r="B86" s="131"/>
      <c r="C86" s="132" t="s">
        <v>79</v>
      </c>
      <c r="D86" s="132" t="s">
        <v>109</v>
      </c>
      <c r="E86" s="133" t="s">
        <v>116</v>
      </c>
      <c r="F86" s="134" t="s">
        <v>117</v>
      </c>
      <c r="G86" s="135" t="s">
        <v>112</v>
      </c>
      <c r="H86" s="136">
        <v>6</v>
      </c>
      <c r="I86" s="137"/>
      <c r="J86" s="138">
        <f t="shared" si="0"/>
        <v>0</v>
      </c>
      <c r="K86" s="134" t="s">
        <v>1</v>
      </c>
      <c r="L86" s="139"/>
      <c r="M86" s="140" t="s">
        <v>1</v>
      </c>
      <c r="N86" s="141" t="s">
        <v>40</v>
      </c>
      <c r="O86" s="45"/>
      <c r="P86" s="142">
        <f t="shared" si="1"/>
        <v>0</v>
      </c>
      <c r="Q86" s="142">
        <v>1.2E-4</v>
      </c>
      <c r="R86" s="142">
        <f t="shared" si="2"/>
        <v>7.2000000000000005E-4</v>
      </c>
      <c r="S86" s="142">
        <v>0</v>
      </c>
      <c r="T86" s="143">
        <f t="shared" si="3"/>
        <v>0</v>
      </c>
      <c r="AR86" s="12" t="s">
        <v>113</v>
      </c>
      <c r="AT86" s="12" t="s">
        <v>109</v>
      </c>
      <c r="AU86" s="12" t="s">
        <v>79</v>
      </c>
      <c r="AY86" s="12" t="s">
        <v>106</v>
      </c>
      <c r="BE86" s="144">
        <f t="shared" si="4"/>
        <v>0</v>
      </c>
      <c r="BF86" s="144">
        <f t="shared" si="5"/>
        <v>0</v>
      </c>
      <c r="BG86" s="144">
        <f t="shared" si="6"/>
        <v>0</v>
      </c>
      <c r="BH86" s="144">
        <f t="shared" si="7"/>
        <v>0</v>
      </c>
      <c r="BI86" s="144">
        <f t="shared" si="8"/>
        <v>0</v>
      </c>
      <c r="BJ86" s="12" t="s">
        <v>77</v>
      </c>
      <c r="BK86" s="144">
        <f t="shared" si="9"/>
        <v>0</v>
      </c>
      <c r="BL86" s="12" t="s">
        <v>114</v>
      </c>
      <c r="BM86" s="12" t="s">
        <v>118</v>
      </c>
    </row>
    <row r="87" spans="2:65" s="1" customFormat="1" ht="16.5" customHeight="1">
      <c r="B87" s="131"/>
      <c r="C87" s="132" t="s">
        <v>119</v>
      </c>
      <c r="D87" s="132" t="s">
        <v>109</v>
      </c>
      <c r="E87" s="133" t="s">
        <v>120</v>
      </c>
      <c r="F87" s="134" t="s">
        <v>121</v>
      </c>
      <c r="G87" s="135" t="s">
        <v>112</v>
      </c>
      <c r="H87" s="136">
        <v>1</v>
      </c>
      <c r="I87" s="137"/>
      <c r="J87" s="138">
        <f t="shared" si="0"/>
        <v>0</v>
      </c>
      <c r="K87" s="134" t="s">
        <v>1</v>
      </c>
      <c r="L87" s="139"/>
      <c r="M87" s="140" t="s">
        <v>1</v>
      </c>
      <c r="N87" s="141" t="s">
        <v>40</v>
      </c>
      <c r="O87" s="45"/>
      <c r="P87" s="142">
        <f t="shared" si="1"/>
        <v>0</v>
      </c>
      <c r="Q87" s="142">
        <v>1.07E-3</v>
      </c>
      <c r="R87" s="142">
        <f t="shared" si="2"/>
        <v>1.07E-3</v>
      </c>
      <c r="S87" s="142">
        <v>0</v>
      </c>
      <c r="T87" s="143">
        <f t="shared" si="3"/>
        <v>0</v>
      </c>
      <c r="AR87" s="12" t="s">
        <v>113</v>
      </c>
      <c r="AT87" s="12" t="s">
        <v>109</v>
      </c>
      <c r="AU87" s="12" t="s">
        <v>79</v>
      </c>
      <c r="AY87" s="12" t="s">
        <v>106</v>
      </c>
      <c r="BE87" s="144">
        <f t="shared" si="4"/>
        <v>0</v>
      </c>
      <c r="BF87" s="144">
        <f t="shared" si="5"/>
        <v>0</v>
      </c>
      <c r="BG87" s="144">
        <f t="shared" si="6"/>
        <v>0</v>
      </c>
      <c r="BH87" s="144">
        <f t="shared" si="7"/>
        <v>0</v>
      </c>
      <c r="BI87" s="144">
        <f t="shared" si="8"/>
        <v>0</v>
      </c>
      <c r="BJ87" s="12" t="s">
        <v>77</v>
      </c>
      <c r="BK87" s="144">
        <f t="shared" si="9"/>
        <v>0</v>
      </c>
      <c r="BL87" s="12" t="s">
        <v>114</v>
      </c>
      <c r="BM87" s="12" t="s">
        <v>122</v>
      </c>
    </row>
    <row r="88" spans="2:65" s="1" customFormat="1" ht="16.5" customHeight="1">
      <c r="B88" s="131"/>
      <c r="C88" s="132" t="s">
        <v>114</v>
      </c>
      <c r="D88" s="132" t="s">
        <v>109</v>
      </c>
      <c r="E88" s="133" t="s">
        <v>123</v>
      </c>
      <c r="F88" s="134" t="s">
        <v>124</v>
      </c>
      <c r="G88" s="135" t="s">
        <v>112</v>
      </c>
      <c r="H88" s="136">
        <v>4</v>
      </c>
      <c r="I88" s="137"/>
      <c r="J88" s="138">
        <f t="shared" si="0"/>
        <v>0</v>
      </c>
      <c r="K88" s="134" t="s">
        <v>1</v>
      </c>
      <c r="L88" s="139"/>
      <c r="M88" s="140" t="s">
        <v>1</v>
      </c>
      <c r="N88" s="141" t="s">
        <v>40</v>
      </c>
      <c r="O88" s="45"/>
      <c r="P88" s="142">
        <f t="shared" si="1"/>
        <v>0</v>
      </c>
      <c r="Q88" s="142">
        <v>0.2</v>
      </c>
      <c r="R88" s="142">
        <f t="shared" si="2"/>
        <v>0.8</v>
      </c>
      <c r="S88" s="142">
        <v>0</v>
      </c>
      <c r="T88" s="143">
        <f t="shared" si="3"/>
        <v>0</v>
      </c>
      <c r="AR88" s="12" t="s">
        <v>113</v>
      </c>
      <c r="AT88" s="12" t="s">
        <v>109</v>
      </c>
      <c r="AU88" s="12" t="s">
        <v>79</v>
      </c>
      <c r="AY88" s="12" t="s">
        <v>106</v>
      </c>
      <c r="BE88" s="144">
        <f t="shared" si="4"/>
        <v>0</v>
      </c>
      <c r="BF88" s="144">
        <f t="shared" si="5"/>
        <v>0</v>
      </c>
      <c r="BG88" s="144">
        <f t="shared" si="6"/>
        <v>0</v>
      </c>
      <c r="BH88" s="144">
        <f t="shared" si="7"/>
        <v>0</v>
      </c>
      <c r="BI88" s="144">
        <f t="shared" si="8"/>
        <v>0</v>
      </c>
      <c r="BJ88" s="12" t="s">
        <v>77</v>
      </c>
      <c r="BK88" s="144">
        <f t="shared" si="9"/>
        <v>0</v>
      </c>
      <c r="BL88" s="12" t="s">
        <v>114</v>
      </c>
      <c r="BM88" s="12" t="s">
        <v>125</v>
      </c>
    </row>
    <row r="89" spans="2:65" s="1" customFormat="1" ht="16.5" customHeight="1">
      <c r="B89" s="131"/>
      <c r="C89" s="132" t="s">
        <v>126</v>
      </c>
      <c r="D89" s="132" t="s">
        <v>109</v>
      </c>
      <c r="E89" s="133" t="s">
        <v>127</v>
      </c>
      <c r="F89" s="134" t="s">
        <v>128</v>
      </c>
      <c r="G89" s="135" t="s">
        <v>112</v>
      </c>
      <c r="H89" s="136">
        <v>2</v>
      </c>
      <c r="I89" s="137"/>
      <c r="J89" s="138">
        <f t="shared" si="0"/>
        <v>0</v>
      </c>
      <c r="K89" s="134" t="s">
        <v>1</v>
      </c>
      <c r="L89" s="139"/>
      <c r="M89" s="140" t="s">
        <v>1</v>
      </c>
      <c r="N89" s="141" t="s">
        <v>40</v>
      </c>
      <c r="O89" s="45"/>
      <c r="P89" s="142">
        <f t="shared" si="1"/>
        <v>0</v>
      </c>
      <c r="Q89" s="142">
        <v>0.70299999999999996</v>
      </c>
      <c r="R89" s="142">
        <f t="shared" si="2"/>
        <v>1.4059999999999999</v>
      </c>
      <c r="S89" s="142">
        <v>0</v>
      </c>
      <c r="T89" s="143">
        <f t="shared" si="3"/>
        <v>0</v>
      </c>
      <c r="AR89" s="12" t="s">
        <v>113</v>
      </c>
      <c r="AT89" s="12" t="s">
        <v>109</v>
      </c>
      <c r="AU89" s="12" t="s">
        <v>79</v>
      </c>
      <c r="AY89" s="12" t="s">
        <v>106</v>
      </c>
      <c r="BE89" s="144">
        <f t="shared" si="4"/>
        <v>0</v>
      </c>
      <c r="BF89" s="144">
        <f t="shared" si="5"/>
        <v>0</v>
      </c>
      <c r="BG89" s="144">
        <f t="shared" si="6"/>
        <v>0</v>
      </c>
      <c r="BH89" s="144">
        <f t="shared" si="7"/>
        <v>0</v>
      </c>
      <c r="BI89" s="144">
        <f t="shared" si="8"/>
        <v>0</v>
      </c>
      <c r="BJ89" s="12" t="s">
        <v>77</v>
      </c>
      <c r="BK89" s="144">
        <f t="shared" si="9"/>
        <v>0</v>
      </c>
      <c r="BL89" s="12" t="s">
        <v>114</v>
      </c>
      <c r="BM89" s="12" t="s">
        <v>129</v>
      </c>
    </row>
    <row r="90" spans="2:65" s="1" customFormat="1" ht="16.5" customHeight="1">
      <c r="B90" s="131"/>
      <c r="C90" s="132" t="s">
        <v>130</v>
      </c>
      <c r="D90" s="132" t="s">
        <v>109</v>
      </c>
      <c r="E90" s="133" t="s">
        <v>131</v>
      </c>
      <c r="F90" s="134" t="s">
        <v>132</v>
      </c>
      <c r="G90" s="135" t="s">
        <v>112</v>
      </c>
      <c r="H90" s="136">
        <v>12</v>
      </c>
      <c r="I90" s="137"/>
      <c r="J90" s="138">
        <f t="shared" si="0"/>
        <v>0</v>
      </c>
      <c r="K90" s="134" t="s">
        <v>1</v>
      </c>
      <c r="L90" s="139"/>
      <c r="M90" s="140" t="s">
        <v>1</v>
      </c>
      <c r="N90" s="141" t="s">
        <v>40</v>
      </c>
      <c r="O90" s="45"/>
      <c r="P90" s="142">
        <f t="shared" si="1"/>
        <v>0</v>
      </c>
      <c r="Q90" s="142">
        <v>4.0000000000000001E-3</v>
      </c>
      <c r="R90" s="142">
        <f t="shared" si="2"/>
        <v>4.8000000000000001E-2</v>
      </c>
      <c r="S90" s="142">
        <v>0</v>
      </c>
      <c r="T90" s="143">
        <f t="shared" si="3"/>
        <v>0</v>
      </c>
      <c r="AR90" s="12" t="s">
        <v>113</v>
      </c>
      <c r="AT90" s="12" t="s">
        <v>109</v>
      </c>
      <c r="AU90" s="12" t="s">
        <v>79</v>
      </c>
      <c r="AY90" s="12" t="s">
        <v>106</v>
      </c>
      <c r="BE90" s="144">
        <f t="shared" si="4"/>
        <v>0</v>
      </c>
      <c r="BF90" s="144">
        <f t="shared" si="5"/>
        <v>0</v>
      </c>
      <c r="BG90" s="144">
        <f t="shared" si="6"/>
        <v>0</v>
      </c>
      <c r="BH90" s="144">
        <f t="shared" si="7"/>
        <v>0</v>
      </c>
      <c r="BI90" s="144">
        <f t="shared" si="8"/>
        <v>0</v>
      </c>
      <c r="BJ90" s="12" t="s">
        <v>77</v>
      </c>
      <c r="BK90" s="144">
        <f t="shared" si="9"/>
        <v>0</v>
      </c>
      <c r="BL90" s="12" t="s">
        <v>114</v>
      </c>
      <c r="BM90" s="12" t="s">
        <v>133</v>
      </c>
    </row>
    <row r="91" spans="2:65" s="1" customFormat="1" ht="16.5" customHeight="1">
      <c r="B91" s="131"/>
      <c r="C91" s="132" t="s">
        <v>134</v>
      </c>
      <c r="D91" s="132" t="s">
        <v>109</v>
      </c>
      <c r="E91" s="133" t="s">
        <v>135</v>
      </c>
      <c r="F91" s="134" t="s">
        <v>136</v>
      </c>
      <c r="G91" s="135" t="s">
        <v>112</v>
      </c>
      <c r="H91" s="136">
        <v>4</v>
      </c>
      <c r="I91" s="137"/>
      <c r="J91" s="138">
        <f t="shared" si="0"/>
        <v>0</v>
      </c>
      <c r="K91" s="134" t="s">
        <v>1</v>
      </c>
      <c r="L91" s="139"/>
      <c r="M91" s="140" t="s">
        <v>1</v>
      </c>
      <c r="N91" s="141" t="s">
        <v>40</v>
      </c>
      <c r="O91" s="45"/>
      <c r="P91" s="142">
        <f t="shared" si="1"/>
        <v>0</v>
      </c>
      <c r="Q91" s="142">
        <v>4.0000000000000001E-3</v>
      </c>
      <c r="R91" s="142">
        <f t="shared" si="2"/>
        <v>1.6E-2</v>
      </c>
      <c r="S91" s="142">
        <v>0</v>
      </c>
      <c r="T91" s="143">
        <f t="shared" si="3"/>
        <v>0</v>
      </c>
      <c r="AR91" s="12" t="s">
        <v>113</v>
      </c>
      <c r="AT91" s="12" t="s">
        <v>109</v>
      </c>
      <c r="AU91" s="12" t="s">
        <v>79</v>
      </c>
      <c r="AY91" s="12" t="s">
        <v>106</v>
      </c>
      <c r="BE91" s="144">
        <f t="shared" si="4"/>
        <v>0</v>
      </c>
      <c r="BF91" s="144">
        <f t="shared" si="5"/>
        <v>0</v>
      </c>
      <c r="BG91" s="144">
        <f t="shared" si="6"/>
        <v>0</v>
      </c>
      <c r="BH91" s="144">
        <f t="shared" si="7"/>
        <v>0</v>
      </c>
      <c r="BI91" s="144">
        <f t="shared" si="8"/>
        <v>0</v>
      </c>
      <c r="BJ91" s="12" t="s">
        <v>77</v>
      </c>
      <c r="BK91" s="144">
        <f t="shared" si="9"/>
        <v>0</v>
      </c>
      <c r="BL91" s="12" t="s">
        <v>114</v>
      </c>
      <c r="BM91" s="12" t="s">
        <v>137</v>
      </c>
    </row>
    <row r="92" spans="2:65" s="1" customFormat="1" ht="16.5" customHeight="1">
      <c r="B92" s="131"/>
      <c r="C92" s="132" t="s">
        <v>113</v>
      </c>
      <c r="D92" s="132" t="s">
        <v>109</v>
      </c>
      <c r="E92" s="133" t="s">
        <v>138</v>
      </c>
      <c r="F92" s="134" t="s">
        <v>139</v>
      </c>
      <c r="G92" s="135" t="s">
        <v>140</v>
      </c>
      <c r="H92" s="136">
        <v>8</v>
      </c>
      <c r="I92" s="137"/>
      <c r="J92" s="138">
        <f t="shared" si="0"/>
        <v>0</v>
      </c>
      <c r="K92" s="134" t="s">
        <v>1</v>
      </c>
      <c r="L92" s="139"/>
      <c r="M92" s="140" t="s">
        <v>1</v>
      </c>
      <c r="N92" s="141" t="s">
        <v>40</v>
      </c>
      <c r="O92" s="45"/>
      <c r="P92" s="142">
        <f t="shared" si="1"/>
        <v>0</v>
      </c>
      <c r="Q92" s="142">
        <v>4.0000000000000001E-3</v>
      </c>
      <c r="R92" s="142">
        <f t="shared" si="2"/>
        <v>3.2000000000000001E-2</v>
      </c>
      <c r="S92" s="142">
        <v>0</v>
      </c>
      <c r="T92" s="143">
        <f t="shared" si="3"/>
        <v>0</v>
      </c>
      <c r="AR92" s="12" t="s">
        <v>113</v>
      </c>
      <c r="AT92" s="12" t="s">
        <v>109</v>
      </c>
      <c r="AU92" s="12" t="s">
        <v>79</v>
      </c>
      <c r="AY92" s="12" t="s">
        <v>106</v>
      </c>
      <c r="BE92" s="144">
        <f t="shared" si="4"/>
        <v>0</v>
      </c>
      <c r="BF92" s="144">
        <f t="shared" si="5"/>
        <v>0</v>
      </c>
      <c r="BG92" s="144">
        <f t="shared" si="6"/>
        <v>0</v>
      </c>
      <c r="BH92" s="144">
        <f t="shared" si="7"/>
        <v>0</v>
      </c>
      <c r="BI92" s="144">
        <f t="shared" si="8"/>
        <v>0</v>
      </c>
      <c r="BJ92" s="12" t="s">
        <v>77</v>
      </c>
      <c r="BK92" s="144">
        <f t="shared" si="9"/>
        <v>0</v>
      </c>
      <c r="BL92" s="12" t="s">
        <v>114</v>
      </c>
      <c r="BM92" s="12" t="s">
        <v>141</v>
      </c>
    </row>
    <row r="93" spans="2:65" s="10" customFormat="1" ht="22.9" customHeight="1">
      <c r="B93" s="118"/>
      <c r="D93" s="119" t="s">
        <v>68</v>
      </c>
      <c r="E93" s="129" t="s">
        <v>142</v>
      </c>
      <c r="F93" s="129" t="s">
        <v>143</v>
      </c>
      <c r="I93" s="121"/>
      <c r="J93" s="130">
        <f>BK93</f>
        <v>0</v>
      </c>
      <c r="L93" s="118"/>
      <c r="M93" s="123"/>
      <c r="N93" s="124"/>
      <c r="O93" s="124"/>
      <c r="P93" s="125">
        <f>SUM(P94:P96)</f>
        <v>0</v>
      </c>
      <c r="Q93" s="124"/>
      <c r="R93" s="125">
        <f>SUM(R94:R96)</f>
        <v>0</v>
      </c>
      <c r="S93" s="124"/>
      <c r="T93" s="126">
        <f>SUM(T94:T96)</f>
        <v>0</v>
      </c>
      <c r="AR93" s="119" t="s">
        <v>77</v>
      </c>
      <c r="AT93" s="127" t="s">
        <v>68</v>
      </c>
      <c r="AU93" s="127" t="s">
        <v>77</v>
      </c>
      <c r="AY93" s="119" t="s">
        <v>106</v>
      </c>
      <c r="BK93" s="128">
        <f>SUM(BK94:BK96)</f>
        <v>0</v>
      </c>
    </row>
    <row r="94" spans="2:65" s="1" customFormat="1" ht="16.5" customHeight="1">
      <c r="B94" s="131"/>
      <c r="C94" s="145" t="s">
        <v>144</v>
      </c>
      <c r="D94" s="145" t="s">
        <v>145</v>
      </c>
      <c r="E94" s="146" t="s">
        <v>146</v>
      </c>
      <c r="F94" s="147" t="s">
        <v>147</v>
      </c>
      <c r="G94" s="148" t="s">
        <v>148</v>
      </c>
      <c r="H94" s="149">
        <v>1</v>
      </c>
      <c r="I94" s="150"/>
      <c r="J94" s="151">
        <f>ROUND(I94*H94,2)</f>
        <v>0</v>
      </c>
      <c r="K94" s="147" t="s">
        <v>1</v>
      </c>
      <c r="L94" s="26"/>
      <c r="M94" s="152" t="s">
        <v>1</v>
      </c>
      <c r="N94" s="153" t="s">
        <v>40</v>
      </c>
      <c r="O94" s="45"/>
      <c r="P94" s="142">
        <f>O94*H94</f>
        <v>0</v>
      </c>
      <c r="Q94" s="142">
        <v>0</v>
      </c>
      <c r="R94" s="142">
        <f>Q94*H94</f>
        <v>0</v>
      </c>
      <c r="S94" s="142">
        <v>0</v>
      </c>
      <c r="T94" s="143">
        <f>S94*H94</f>
        <v>0</v>
      </c>
      <c r="AR94" s="12" t="s">
        <v>114</v>
      </c>
      <c r="AT94" s="12" t="s">
        <v>145</v>
      </c>
      <c r="AU94" s="12" t="s">
        <v>79</v>
      </c>
      <c r="AY94" s="12" t="s">
        <v>106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2" t="s">
        <v>77</v>
      </c>
      <c r="BK94" s="144">
        <f>ROUND(I94*H94,2)</f>
        <v>0</v>
      </c>
      <c r="BL94" s="12" t="s">
        <v>114</v>
      </c>
      <c r="BM94" s="12" t="s">
        <v>149</v>
      </c>
    </row>
    <row r="95" spans="2:65" s="1" customFormat="1" ht="16.5" customHeight="1">
      <c r="B95" s="131"/>
      <c r="C95" s="145" t="s">
        <v>150</v>
      </c>
      <c r="D95" s="145" t="s">
        <v>145</v>
      </c>
      <c r="E95" s="146" t="s">
        <v>151</v>
      </c>
      <c r="F95" s="147" t="s">
        <v>152</v>
      </c>
      <c r="G95" s="148" t="s">
        <v>148</v>
      </c>
      <c r="H95" s="149">
        <v>1</v>
      </c>
      <c r="I95" s="150"/>
      <c r="J95" s="151">
        <f>ROUND(I95*H95,2)</f>
        <v>0</v>
      </c>
      <c r="K95" s="147" t="s">
        <v>1</v>
      </c>
      <c r="L95" s="26"/>
      <c r="M95" s="152" t="s">
        <v>1</v>
      </c>
      <c r="N95" s="153" t="s">
        <v>40</v>
      </c>
      <c r="O95" s="45"/>
      <c r="P95" s="142">
        <f>O95*H95</f>
        <v>0</v>
      </c>
      <c r="Q95" s="142">
        <v>0</v>
      </c>
      <c r="R95" s="142">
        <f>Q95*H95</f>
        <v>0</v>
      </c>
      <c r="S95" s="142">
        <v>0</v>
      </c>
      <c r="T95" s="143">
        <f>S95*H95</f>
        <v>0</v>
      </c>
      <c r="AR95" s="12" t="s">
        <v>114</v>
      </c>
      <c r="AT95" s="12" t="s">
        <v>145</v>
      </c>
      <c r="AU95" s="12" t="s">
        <v>79</v>
      </c>
      <c r="AY95" s="12" t="s">
        <v>106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2" t="s">
        <v>77</v>
      </c>
      <c r="BK95" s="144">
        <f>ROUND(I95*H95,2)</f>
        <v>0</v>
      </c>
      <c r="BL95" s="12" t="s">
        <v>114</v>
      </c>
      <c r="BM95" s="12" t="s">
        <v>153</v>
      </c>
    </row>
    <row r="96" spans="2:65" s="1" customFormat="1" ht="16.5" customHeight="1">
      <c r="B96" s="131"/>
      <c r="C96" s="145" t="s">
        <v>154</v>
      </c>
      <c r="D96" s="145" t="s">
        <v>145</v>
      </c>
      <c r="E96" s="146" t="s">
        <v>155</v>
      </c>
      <c r="F96" s="147" t="s">
        <v>156</v>
      </c>
      <c r="G96" s="148" t="s">
        <v>148</v>
      </c>
      <c r="H96" s="149">
        <v>1</v>
      </c>
      <c r="I96" s="150"/>
      <c r="J96" s="151">
        <f>ROUND(I96*H96,2)</f>
        <v>0</v>
      </c>
      <c r="K96" s="147" t="s">
        <v>1</v>
      </c>
      <c r="L96" s="26"/>
      <c r="M96" s="154" t="s">
        <v>1</v>
      </c>
      <c r="N96" s="155" t="s">
        <v>40</v>
      </c>
      <c r="O96" s="156"/>
      <c r="P96" s="157">
        <f>O96*H96</f>
        <v>0</v>
      </c>
      <c r="Q96" s="157">
        <v>0</v>
      </c>
      <c r="R96" s="157">
        <f>Q96*H96</f>
        <v>0</v>
      </c>
      <c r="S96" s="157">
        <v>0</v>
      </c>
      <c r="T96" s="158">
        <f>S96*H96</f>
        <v>0</v>
      </c>
      <c r="AR96" s="12" t="s">
        <v>114</v>
      </c>
      <c r="AT96" s="12" t="s">
        <v>145</v>
      </c>
      <c r="AU96" s="12" t="s">
        <v>79</v>
      </c>
      <c r="AY96" s="12" t="s">
        <v>106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2" t="s">
        <v>77</v>
      </c>
      <c r="BK96" s="144">
        <f>ROUND(I96*H96,2)</f>
        <v>0</v>
      </c>
      <c r="BL96" s="12" t="s">
        <v>114</v>
      </c>
      <c r="BM96" s="12" t="s">
        <v>157</v>
      </c>
    </row>
    <row r="97" spans="2:12" s="1" customFormat="1" ht="6.95" customHeight="1">
      <c r="B97" s="35"/>
      <c r="C97" s="36"/>
      <c r="D97" s="36"/>
      <c r="E97" s="36"/>
      <c r="F97" s="36"/>
      <c r="G97" s="36"/>
      <c r="H97" s="36"/>
      <c r="I97" s="92"/>
      <c r="J97" s="36"/>
      <c r="K97" s="36"/>
      <c r="L97" s="26"/>
    </row>
  </sheetData>
  <autoFilter ref="C81:K96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2019-006-a - Elektroinsta...</vt:lpstr>
      <vt:lpstr>'2019-006-a - Elektroinsta...'!Názvy_tisku</vt:lpstr>
      <vt:lpstr>'Rekapitulace stavby'!Názvy_tisku</vt:lpstr>
      <vt:lpstr>'2019-006-a - Elektroinsta...'!Oblast_tisku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knoblochova</cp:lastModifiedBy>
  <dcterms:created xsi:type="dcterms:W3CDTF">2019-05-13T08:26:24Z</dcterms:created>
  <dcterms:modified xsi:type="dcterms:W3CDTF">2019-09-23T06:15:06Z</dcterms:modified>
</cp:coreProperties>
</file>