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Pokyny pro vyplnění" sheetId="1" r:id="rId1"/>
    <sheet name="Stavba" sheetId="2" r:id="rId2"/>
    <sheet name="VzorPolozky" sheetId="3" state="hidden" r:id="rId3"/>
    <sheet name="Rozpočet Pol" sheetId="4" r:id="rId4"/>
    <sheet name="Elektromontáže" sheetId="5" r:id="rId5"/>
  </sheets>
  <externalReferences>
    <externalReference r:id="rId8"/>
  </externalReferences>
  <definedNames>
    <definedName name="_xlfn.SINGLE" hidden="1">#NAME?</definedName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Pol'!$A$1:$U$345</definedName>
    <definedName name="_xlnm.Print_Area" localSheetId="1">'Stavba'!$A$1:$J$77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<sst xmlns="http://schemas.openxmlformats.org/spreadsheetml/2006/main" count="1423" uniqueCount="720">
  <si>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</si>
  <si>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</si>
  <si>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</si>
  <si>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</si>
  <si>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</si>
  <si>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</si>
  <si>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</si>
  <si>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</si>
  <si>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</si>
  <si>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</si>
  <si>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</si>
  <si>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</si>
  <si>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</si>
  <si>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</si>
  <si>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</si>
  <si>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</si>
  <si>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</si>
  <si>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</si>
  <si>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</si>
  <si>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</si>
  <si>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</si>
  <si>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</si>
  <si>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</si>
  <si>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</si>
  <si>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</si>
  <si>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</si>
  <si>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</si>
  <si>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</si>
  <si>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</si>
  <si>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</si>
  <si>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</si>
  <si>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</si>
  <si>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</si>
  <si>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</si>
  <si>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</si>
  <si>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</si>
  <si>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</si>
  <si>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</si>
  <si>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</si>
  <si>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</si>
  <si>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</si>
  <si>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</si>
  <si>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</si>
  <si>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p.p.č. 449/4, k.ú. Horní Beřkovice</t>
  </si>
  <si>
    <t>Rozpočet:</t>
  </si>
  <si>
    <t>Misto</t>
  </si>
  <si>
    <t>Ing. Tereza Vostrovská</t>
  </si>
  <si>
    <t>Veřejné WC v areálu PNHoB</t>
  </si>
  <si>
    <t>Psychiatrická nemocnice Horní Beřkovice</t>
  </si>
  <si>
    <t>Podřipská 1</t>
  </si>
  <si>
    <t>Horní Beřkovice</t>
  </si>
  <si>
    <t>41185</t>
  </si>
  <si>
    <t>00673552</t>
  </si>
  <si>
    <t>CZ00673552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</si>
  <si>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</si>
  <si>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</si>
  <si>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</si>
  <si>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</si>
  <si>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</si>
  <si>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</si>
  <si>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</si>
  <si>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</si>
  <si>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</si>
  <si>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</si>
  <si>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</si>
  <si>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</si>
  <si>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</si>
  <si>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</si>
  <si>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</si>
  <si>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</si>
  <si>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Upravy povrchů vnitřní</t>
  </si>
  <si>
    <t>62</t>
  </si>
  <si>
    <t>Upravy povrchů vnější</t>
  </si>
  <si>
    <t>63</t>
  </si>
  <si>
    <t>Podlahy a podlahové konstrukce</t>
  </si>
  <si>
    <t>64</t>
  </si>
  <si>
    <t>Výplně otvorů</t>
  </si>
  <si>
    <t>8</t>
  </si>
  <si>
    <t>Trubní vedení</t>
  </si>
  <si>
    <t>94</t>
  </si>
  <si>
    <t>Lešení a stavební výtahy</t>
  </si>
  <si>
    <t>95</t>
  </si>
  <si>
    <t>Dokončovací kce na pozem.stav.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</si>
  <si>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</si>
  <si>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</si>
  <si>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</si>
  <si>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</si>
  <si>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</si>
  <si>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</si>
  <si>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</si>
  <si>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</si>
  <si>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</si>
  <si>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</si>
  <si>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</si>
  <si>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</si>
  <si>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</si>
  <si>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Instalační prefabrikáty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</si>
  <si>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</si>
  <si>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</si>
  <si>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</si>
  <si>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</si>
  <si>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</si>
  <si>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</si>
  <si>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</si>
  <si>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</si>
  <si>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</si>
  <si>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</si>
  <si>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</si>
  <si>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</si>
  <si>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</si>
  <si>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</si>
  <si>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</si>
  <si>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</si>
  <si>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</si>
  <si>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</si>
  <si>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</si>
  <si>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</si>
  <si>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</si>
  <si>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</si>
  <si>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</si>
  <si>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</si>
  <si>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</si>
  <si>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</si>
  <si>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</si>
  <si>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</si>
  <si>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</si>
  <si>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</si>
  <si>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</si>
  <si>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</si>
  <si>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</si>
  <si>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</si>
  <si>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</si>
  <si>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</si>
  <si>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</si>
  <si>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</si>
  <si>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</si>
  <si>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</si>
  <si>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</si>
  <si>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</si>
  <si>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</si>
  <si>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</si>
  <si>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</si>
  <si>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</si>
  <si>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</si>
  <si>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</si>
  <si>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</si>
  <si>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121101101R00</t>
  </si>
  <si>
    <t>Sejmutí ornice s přemístěním do 50 m</t>
  </si>
  <si>
    <t>m3</t>
  </si>
  <si>
    <t>POL1_0</t>
  </si>
  <si>
    <t>sociálky:(8,225*8,4)*0,15</t>
  </si>
  <si>
    <t>VV</t>
  </si>
  <si>
    <t>122201101R00</t>
  </si>
  <si>
    <t>Odkopávky nezapažené v hor. 3 do 100 m3</t>
  </si>
  <si>
    <t>odkopávky:7,225*7,25*0,15</t>
  </si>
  <si>
    <t>122201109R00</t>
  </si>
  <si>
    <t>Příplatek za lepivost - odkopávky v hor. 3</t>
  </si>
  <si>
    <t>132201110R00</t>
  </si>
  <si>
    <t>Hloubení rýh š.do 60 cm v hor.3 do 50 m3, STROJNĚ</t>
  </si>
  <si>
    <t>hloubení pasů:0,6*0,7*(7,25*2+4,6*2+2,7+1,8)</t>
  </si>
  <si>
    <t>132201119R00</t>
  </si>
  <si>
    <t>Přípl.za lepivost,hloubení rýh 60 cm,hor.3,STROJNĚ</t>
  </si>
  <si>
    <t>131201110R00</t>
  </si>
  <si>
    <t>Hloubení nezapaž. jam hor.3 do 50 m3, STROJNĚ</t>
  </si>
  <si>
    <t>sloupy:0,6*0,6*4*0,7</t>
  </si>
  <si>
    <t>131201119R00</t>
  </si>
  <si>
    <t>Příplatek za lepivost - hloubení nezap.jam v hor.3</t>
  </si>
  <si>
    <t>139601102R00</t>
  </si>
  <si>
    <t>Ruční výkop jam, rýh a šachet v hornině tř. 3</t>
  </si>
  <si>
    <t>ruční dokopávky - příplatek:(7,85719+11,844+1,008)*0,1</t>
  </si>
  <si>
    <t>167101101R00</t>
  </si>
  <si>
    <t>Nakládání výkopku z hor.1-4 v množství do 100 m3</t>
  </si>
  <si>
    <t>odhad:3</t>
  </si>
  <si>
    <t>162201102R00</t>
  </si>
  <si>
    <t>Vodorovné přemístění výkopku z hor.1-4 do 50 m</t>
  </si>
  <si>
    <t>odvoz na mezideponii:7,85719+11,844+1,008</t>
  </si>
  <si>
    <t>zpětná zásyp:3</t>
  </si>
  <si>
    <t>139600012RA0</t>
  </si>
  <si>
    <t>Ruční výkop v hornině 3</t>
  </si>
  <si>
    <t>POL2_0</t>
  </si>
  <si>
    <t>ležatá kanalizace, potrubí pod základ.deskou:20*0,4*0,6</t>
  </si>
  <si>
    <t>175101101RT2</t>
  </si>
  <si>
    <t>Obsyp potrubí bez prohození sypaniny, s dodáním štěrkopísku frakce 0 - 22 mm</t>
  </si>
  <si>
    <t>ležatá kanalizace, potrubí pod základ.deskou:20*0,4*0,3</t>
  </si>
  <si>
    <t>174101102R00</t>
  </si>
  <si>
    <t>Zásyp ruční se zhutněním</t>
  </si>
  <si>
    <t>ležatá kanalizace, potrubí pod základ.deskou:20*0,4*0,2</t>
  </si>
  <si>
    <t>58330002.AR</t>
  </si>
  <si>
    <t>Dovoz zásypového materiálu</t>
  </si>
  <si>
    <t>t</t>
  </si>
  <si>
    <t>POL3_0</t>
  </si>
  <si>
    <t>1,6*1,8</t>
  </si>
  <si>
    <t>215901101RT5</t>
  </si>
  <si>
    <t>Zhutnění podloží z hornin nesoudržných do 92% PS, vibrační deskou</t>
  </si>
  <si>
    <t>m2</t>
  </si>
  <si>
    <t>dům:7,25*7,225</t>
  </si>
  <si>
    <t>274313611R00</t>
  </si>
  <si>
    <t>Beton základových pasů prostý C 16/20</t>
  </si>
  <si>
    <t>základové pasy betonové - rd:0,6*0,7*(7,25*2+4,6*2+2,7+1,8)</t>
  </si>
  <si>
    <t>275313611R00</t>
  </si>
  <si>
    <t>Beton základových patek prostý C 16/20</t>
  </si>
  <si>
    <t>pod sloupy:0,6*0,6*0,7*4</t>
  </si>
  <si>
    <t>271100010RA0</t>
  </si>
  <si>
    <t>Polštář pod základy ze štěrkopísku</t>
  </si>
  <si>
    <t>rd tl. 100 mm:(4,6*6,05+0,825*7,4+2,425*0,6+1,0*0,6+1,575*0,6)*0,1</t>
  </si>
  <si>
    <t>273351215R00</t>
  </si>
  <si>
    <t>Bednění stěn základových desek - zřízení</t>
  </si>
  <si>
    <t>(7,25*2+7,225*2)*0,25</t>
  </si>
  <si>
    <t>273321311R00</t>
  </si>
  <si>
    <t>Železobeton základových desek C 16/20</t>
  </si>
  <si>
    <t>podkladní ŽB deska:(7,25*7,225)*0,15</t>
  </si>
  <si>
    <t>273361921RT8</t>
  </si>
  <si>
    <t>Výztuž základových desek ze svařovaných sítí, průměr drátu  8,0, oka 100/100 mm</t>
  </si>
  <si>
    <t>KARI síť 8/100x100:(((7,25*7,225)*7,9)/1000)*1,1</t>
  </si>
  <si>
    <t>273351216R00</t>
  </si>
  <si>
    <t>Bednění stěn základových desek - odstranění</t>
  </si>
  <si>
    <t>274354043R00</t>
  </si>
  <si>
    <t>Bednění prostupu základem do 0,10 m2, dl.1,0 m</t>
  </si>
  <si>
    <t>kus</t>
  </si>
  <si>
    <t>kanalizace:3</t>
  </si>
  <si>
    <t>vodovod:1</t>
  </si>
  <si>
    <t>elektro:1</t>
  </si>
  <si>
    <t>311271802R00</t>
  </si>
  <si>
    <t>Zdivo z tvárnic pórobetonových PORFIX P2-440 HL, tl. 300 mm</t>
  </si>
  <si>
    <t>zdivo:2,75*(6,8*2+4,9*2+2,85+1,95)</t>
  </si>
  <si>
    <t>-(0,5*0,5*8+0,8*2,1*2+1,1*2,0)</t>
  </si>
  <si>
    <t>342256253RT3</t>
  </si>
  <si>
    <t>Příčka z tvárnic pórobetonových PORFIX tl. 100 mm, P2-500, 500x250x100 mm</t>
  </si>
  <si>
    <t>nenosné zdivo:2,75*(1,85*3+6,2+2,05*2+1,9)</t>
  </si>
  <si>
    <t>-(0,7*1,97*4+0,8*1,97*3+0,8*2,1)</t>
  </si>
  <si>
    <t>317147104RT3</t>
  </si>
  <si>
    <t>Překlad U PORFIX, výplň C 20/25, dl. 500 mm, š. 300 mm, s výztuží a podepřením</t>
  </si>
  <si>
    <t>otvor š. 0,5 m:2*(8)</t>
  </si>
  <si>
    <t>otvor š. 0,8-1,1 m:3*(3)</t>
  </si>
  <si>
    <t>317147300R00</t>
  </si>
  <si>
    <t>Překlad nenosný z pórobetonu PORFIX 100 x 250 x 1000 mm</t>
  </si>
  <si>
    <t>317147301R00</t>
  </si>
  <si>
    <t>Překlad nenosný z pórobetonu PORFIX 100 x 250 x 1200 mm</t>
  </si>
  <si>
    <t>317147302R00</t>
  </si>
  <si>
    <t>Překlad nenosný z pórobetonu PORFIX 100 x 250 x 1500 mm</t>
  </si>
  <si>
    <t>6</t>
  </si>
  <si>
    <t>Dozdívky pod vnějšími výplněmi v obvod. zdivu</t>
  </si>
  <si>
    <t>0,3*0,16*(0,8+1,05+1,1)</t>
  </si>
  <si>
    <t>7</t>
  </si>
  <si>
    <t>Podbetonování parapetů, včetně bednění</t>
  </si>
  <si>
    <t>1.NP:(0,5*8)*0,3*0,1</t>
  </si>
  <si>
    <t>451573111R00</t>
  </si>
  <si>
    <t>Lože pod potrubí ze štěrkopísku do 63 mm</t>
  </si>
  <si>
    <t>ležatá kanalizace, potrubí pod základ.deskou:20*0,4*0,1</t>
  </si>
  <si>
    <t>346255121R00</t>
  </si>
  <si>
    <t>Obklad věnců a překladů deskami Ytong tl. 50 mm</t>
  </si>
  <si>
    <t>věnec nad 1.NP - oobvodové zdivo:0,25*(6,95*2+5,5*2)+0,25*(4,9*2+6,35*2)</t>
  </si>
  <si>
    <t>417321315R00</t>
  </si>
  <si>
    <t>Ztužující pásy a věnce z betonu železového C 20/25</t>
  </si>
  <si>
    <t>0,25*0,30*(6,95*2+5,5*2)</t>
  </si>
  <si>
    <t>Mezisoučet</t>
  </si>
  <si>
    <t>417361821R00</t>
  </si>
  <si>
    <t>Výztuž ztužujících pásů a věnců z oceli 10505</t>
  </si>
  <si>
    <t>věnec nad 1.NP (odhad výztuže 120kg/m3):(((1,8675*120)/1000)*1,1)</t>
  </si>
  <si>
    <t>416021128R00</t>
  </si>
  <si>
    <t>Podhledy SDK, kovová.kce CD. 1x deska RBI 15 mm</t>
  </si>
  <si>
    <t>wc:27,82</t>
  </si>
  <si>
    <t>591100020RAA</t>
  </si>
  <si>
    <t>Chodník z dlažby zámkové, podklad štěrkodrť, dlažba přírodní tloušťka 6 cm</t>
  </si>
  <si>
    <t>chodník kolem stavby:1,2*8,15+0,6*(6,1+6,1+6,95)</t>
  </si>
  <si>
    <t>chodník od cesty:10*1,6</t>
  </si>
  <si>
    <t>639561121R00</t>
  </si>
  <si>
    <t>Obrubník zahradní betonový výšky 250 mm, šedý</t>
  </si>
  <si>
    <t>m</t>
  </si>
  <si>
    <t>kolem objektu:7,3*2+8,15*2</t>
  </si>
  <si>
    <t>chodník od cesty:22</t>
  </si>
  <si>
    <t>610991111R00</t>
  </si>
  <si>
    <t>Zakrývání výplní vnitřních otvorů</t>
  </si>
  <si>
    <t>výplně otvorů:(0,5*0,5*8)+0,8*2,05+1,05*2,05+1,0*2,2</t>
  </si>
  <si>
    <t>612481211RU2</t>
  </si>
  <si>
    <t>Montáž výztužné sítě(perlinky)do stěrky-vnit.stěny, včetně výztužné sítě a stěrkového tmelu</t>
  </si>
  <si>
    <t>1:3,0*(2,95*2+1,5*2)-(0,8*1,97*3+0,9*1,97+1*2,2)</t>
  </si>
  <si>
    <t>2:3,0*(2,75*2+1,65*2)-(0,8*2,05+1,05*2,05+0,8*1,97)</t>
  </si>
  <si>
    <t>3:3,0*(2,75*2+1,0*2)-(0,8*1,97+0,5*0,5)</t>
  </si>
  <si>
    <t>4:3,0*(1,85*2+0,9*2)-(0,7*1,97+0,5*0,5)</t>
  </si>
  <si>
    <t>5:3,0*(1,85*2+0,9*2)-(0,7*1,97+0,5*0,5)</t>
  </si>
  <si>
    <t>6:3,0*(2,15*2+1,85*2)-(0,9*1,97+0,5*0,5)</t>
  </si>
  <si>
    <t>7:3,0*(1,85*2+0,9*2)-(0,7*1,97+0,5*0,5)</t>
  </si>
  <si>
    <t>8:3,0*(1,85*2+0,9*2)-(0,7*1,97+0,5*0,5)</t>
  </si>
  <si>
    <t>9:3,0*(1,0*2+1,9*2)-(0,8*1,97*0,5*0,5+0,8*2,05)</t>
  </si>
  <si>
    <t>10:3,0*(1,9*2+1,85*2)-(0,5*0,5+0,8*2,05)</t>
  </si>
  <si>
    <t>ostění:0,15*(1,5*8)+0,1*(4,2)+0,3*(4,8+5,05)</t>
  </si>
  <si>
    <t>612471411R00</t>
  </si>
  <si>
    <t>Úprava vnitřních stěn aktivovaným štukem</t>
  </si>
  <si>
    <t>182,3165</t>
  </si>
  <si>
    <t>odpočet obkladů:-(65,88)</t>
  </si>
  <si>
    <t>620991121R00</t>
  </si>
  <si>
    <t>Zakrývání výplní vnějších otvorů z lešení</t>
  </si>
  <si>
    <t>622481291R00</t>
  </si>
  <si>
    <t>Montáž výztužné lišty rohové a dilatační, vč. dodávky materiálu</t>
  </si>
  <si>
    <t>kolem oken:1,5*8+4,8+5,05+4,2</t>
  </si>
  <si>
    <t>rohy:3*4</t>
  </si>
  <si>
    <t>622473187RT2</t>
  </si>
  <si>
    <t>Příplatek za okenní lištu (APU) - montáž, včetně dodávky lišty</t>
  </si>
  <si>
    <t>622481211RU2</t>
  </si>
  <si>
    <t>Montáž výztužné sítě(perlinky)do stěrky-vněj.stěny, včetně výztužné sítě a stěrkového tmelu</t>
  </si>
  <si>
    <t>plocha:3,1*(6,95*2+5,5*2)</t>
  </si>
  <si>
    <t>odpočet otvorů:-(0,5*0,5*8+0,8*2,0+1,05*2+1,0*2,2)</t>
  </si>
  <si>
    <t>ostění:1,5*8*0,15+4,8*0,15+5,05*0,15+4,2*0,15</t>
  </si>
  <si>
    <t>602021177RT2</t>
  </si>
  <si>
    <t>Stěrka na stěnách minerální, NanoporTop, škrábaná, zrnitost 2,0 mm</t>
  </si>
  <si>
    <t>fasáda:73,1975-8,82</t>
  </si>
  <si>
    <t>622432112R00</t>
  </si>
  <si>
    <t>Omítka stěn weber-pas marmolit střednězrnná</t>
  </si>
  <si>
    <t>(6,95*2+5,5*2-0,8-1,05-1,0)*0,4</t>
  </si>
  <si>
    <t>728415121R00</t>
  </si>
  <si>
    <t>Montáž mřížky větrací nebo ventilační do d 100 mm, vč. materiálu</t>
  </si>
  <si>
    <t>631320022RAC</t>
  </si>
  <si>
    <t>Mazanina vyztužená sítí, beton C 12/15, tl. 10 cm, vyztužená sítí - drát 6,0 oka 150/150 mm</t>
  </si>
  <si>
    <t>27,82</t>
  </si>
  <si>
    <t>632411104R00</t>
  </si>
  <si>
    <t>Vyrovnávací stěrka, ruční zprac. tl.3 mm</t>
  </si>
  <si>
    <t>dlažba:27,82</t>
  </si>
  <si>
    <t>642942111RT4</t>
  </si>
  <si>
    <t>Osazení zárubní dveřních ocelových, pl. do 2,5 m2, včetně dodávky zárubně 800 x 1970 x 100 mm</t>
  </si>
  <si>
    <t>642942111RU5</t>
  </si>
  <si>
    <t>Osazení zárubní dveřních ocelových, pl. do 2,5 m2, včetně dodávky zárubně 900 x 1970 x 150 mm</t>
  </si>
  <si>
    <t>642942111RT3</t>
  </si>
  <si>
    <t>Osazení zárubní dveřních ocelových, pl. do 2,5 m2, včetně dodávky zárubně 700 x 1970 x 100 mm</t>
  </si>
  <si>
    <t>831350113RAB</t>
  </si>
  <si>
    <t>Kanalizační přípojka z trub PVC, D 160 mm, rýha šířky 0,8 m, hloubky 1,2 m</t>
  </si>
  <si>
    <t>831230110RAB</t>
  </si>
  <si>
    <t>Vodovodní přípojka z trub polyetylénových D 40-63, hloubka 1,2 m</t>
  </si>
  <si>
    <t>894432112R00</t>
  </si>
  <si>
    <t>Osazení plastové šachty revizní prům.425 mm, Wavin</t>
  </si>
  <si>
    <t>286971677R</t>
  </si>
  <si>
    <t>Dno šachtové 425/160 typ Y pro KG</t>
  </si>
  <si>
    <t>286971403R</t>
  </si>
  <si>
    <t>Roura šachtová korugovaná  bez hrdla 425/2000 mm</t>
  </si>
  <si>
    <t>286971471R</t>
  </si>
  <si>
    <t>Těsnění šachtové roury a teleskopu 425 mm</t>
  </si>
  <si>
    <t>28697146R</t>
  </si>
  <si>
    <t>Poklop do šachtové roury 425 mm/1,5 T PP</t>
  </si>
  <si>
    <t>941940031RA0</t>
  </si>
  <si>
    <t>Lešení lehké fasádní, š. 1 m, výška do 10 m</t>
  </si>
  <si>
    <t>941955003R00</t>
  </si>
  <si>
    <t>Lešení lehké pomocné, výška podlahy do 2,5 m</t>
  </si>
  <si>
    <t>952901111R00</t>
  </si>
  <si>
    <t>Vyčištění budov o výšce podlaží do 4 m</t>
  </si>
  <si>
    <t>952901110R00</t>
  </si>
  <si>
    <t>Čištění mytím vnějších ploch oken a dveří</t>
  </si>
  <si>
    <t>výplně otvorů:(0,5*0,5*8)+1,0*2,2</t>
  </si>
  <si>
    <t>998011001R00</t>
  </si>
  <si>
    <t>Přesun hmot pro budovy zděné výšky do 6 m</t>
  </si>
  <si>
    <t>6,96+60,83291+18,93544+7,72599+17,97034+2,0532+0,61449+7,32028+0,23836+9,97974+2,1424+0,00152</t>
  </si>
  <si>
    <t>711111001RZ1</t>
  </si>
  <si>
    <t>Izolace proti vlhkosti vodor. nátěr ALP za studena, 1x nátěr - včetně dodávky penetračního laku ALP</t>
  </si>
  <si>
    <t>pod zdivo:42*0,5</t>
  </si>
  <si>
    <t>plocha:37,06</t>
  </si>
  <si>
    <t>711141559RZ4</t>
  </si>
  <si>
    <t>Provedení izolace proti vlhkosti na ploše vodorovné, asfaltovými pásy přitavením, 2 vrstvy - včetně dodávky Sklobit G</t>
  </si>
  <si>
    <t>711112001RZ1</t>
  </si>
  <si>
    <t>Izolace proti vlhkosti svis. nátěr ALP, za studena, 1x nátěr - včetně dodávky asfaltového laku</t>
  </si>
  <si>
    <t>pod izolaci základů, vytažním na zdivo:1*(5,5*2+6,95*2)</t>
  </si>
  <si>
    <t>711142559RZ4</t>
  </si>
  <si>
    <t>Provedení izolace proti vlhkosti na ploše svislé, asfaltovými pásy přitavením, 2 vrstva - včetně dodávky Sklobit G</t>
  </si>
  <si>
    <t>711212000R00</t>
  </si>
  <si>
    <t>Penetrace podkladu pod hydroizolační nátěr,vč.dod.</t>
  </si>
  <si>
    <t>37,06+3*1,5</t>
  </si>
  <si>
    <t>711212002R00</t>
  </si>
  <si>
    <t>Hydroizolační povlak - nátěr nebo stěrka</t>
  </si>
  <si>
    <t>711212601R00</t>
  </si>
  <si>
    <t>Těsnicí pás do spoje podlaha - stěna</t>
  </si>
  <si>
    <t>65</t>
  </si>
  <si>
    <t>998711201R00</t>
  </si>
  <si>
    <t>Přesun hmot pro izolace proti vodě, výšky do 6 m</t>
  </si>
  <si>
    <t>713121118RU1</t>
  </si>
  <si>
    <t>Montáž dilatačního pásku podél stěn, včetně dodávky ISOVER N/PP 15x100x1000 mm</t>
  </si>
  <si>
    <t>713111221RK6</t>
  </si>
  <si>
    <t>Montáž parozábrany, zavěšené podhl., přelep. spojů, Jutafol N AL 170 speciál</t>
  </si>
  <si>
    <t>713111121RT1</t>
  </si>
  <si>
    <t>Montáž tepelné izolace stropů rovných spodem, drátem, 1 vrstva - materiál ve specifikaci</t>
  </si>
  <si>
    <t>713111111RT1</t>
  </si>
  <si>
    <t>Montáž tepelné izolace stropů vrchem kladené, volně, 1 vrstva - materiál ve specifikaci</t>
  </si>
  <si>
    <t>5,5*6,95</t>
  </si>
  <si>
    <t>6315083953R</t>
  </si>
  <si>
    <t>Pás ISOVER DOMO PLUS  8400 x 1200 x 100 mm</t>
  </si>
  <si>
    <t>spodem:(27,82)*1,15</t>
  </si>
  <si>
    <t>6315083955R</t>
  </si>
  <si>
    <t>Pás ISOVER DOMO PLUS  6400 x 1200 x 140 mm</t>
  </si>
  <si>
    <t>vrchem:(38,225)*1,15</t>
  </si>
  <si>
    <t>998713201R00</t>
  </si>
  <si>
    <t>Přesun hmot pro izolace tepelné, výšky do 6 m</t>
  </si>
  <si>
    <t>721176223R00</t>
  </si>
  <si>
    <t>Potrubí KG svodné (ležaté) v zemi D 125 x 3,2 mm</t>
  </si>
  <si>
    <t>721176222R00</t>
  </si>
  <si>
    <t>Potrubí KG svodné (ležaté) v zemi D 110 x 3,2 mm</t>
  </si>
  <si>
    <t>721176212R00</t>
  </si>
  <si>
    <t>Potrubí KG odpadní svislé D 110 x 3,2 mm</t>
  </si>
  <si>
    <t>721176105R00</t>
  </si>
  <si>
    <t>Potrubí HT připojovací D 110 x 2,7 mm</t>
  </si>
  <si>
    <t>721176103R00</t>
  </si>
  <si>
    <t>Potrubí HT připojovací D 50 x 1,8 mm</t>
  </si>
  <si>
    <t>721290111R00</t>
  </si>
  <si>
    <t>Zkouška těsnosti kanalizace vodou DN 125</t>
  </si>
  <si>
    <t>10+16+4+5+12</t>
  </si>
  <si>
    <t>721242110RT2</t>
  </si>
  <si>
    <t>Lapač střešních splavenin PP HL600, kloub, zápachová klapka, koš na listí, DN 125</t>
  </si>
  <si>
    <t>18</t>
  </si>
  <si>
    <t xml:space="preserve">Kompletace kanalizace </t>
  </si>
  <si>
    <t>kpl</t>
  </si>
  <si>
    <t>998721201R00</t>
  </si>
  <si>
    <t>Přesun hmot pro vnitřní kanalizaci, výšky do 6 m</t>
  </si>
  <si>
    <t>722172333R00</t>
  </si>
  <si>
    <t>Potrubí z PPR, D 32x5,4 mm, PN 20, vč. zed. výpom.</t>
  </si>
  <si>
    <t>722181213RU2</t>
  </si>
  <si>
    <t>Izolace návleková MIRELON PRO tl. stěny 13 mm, vnitřní průměr 35 mm</t>
  </si>
  <si>
    <t>722172412R00</t>
  </si>
  <si>
    <t>Potrubí z PPR, D 25 x 3,5 mm, PN 16, vč.zed.výpom.</t>
  </si>
  <si>
    <t>722181213RT9</t>
  </si>
  <si>
    <t>Izolace návleková MIRELON PRO tl. stěny 13 mm, vnitřní průměr 28 mm</t>
  </si>
  <si>
    <t>722172411R00</t>
  </si>
  <si>
    <t>Potrubí z PPR, D 20 x 2,8 mm, PN 16, vč.zed.výpom.</t>
  </si>
  <si>
    <t>722181213RT7</t>
  </si>
  <si>
    <t>Izolace návleková MIRELON PRO tl. stěny 13 mm, vnitřní průměr 22 mm</t>
  </si>
  <si>
    <t>722280106R00</t>
  </si>
  <si>
    <t>Tlaková zkouška vodovodního potrubí DN 32</t>
  </si>
  <si>
    <t>722290234R00</t>
  </si>
  <si>
    <t>Proplach a dezinfekce vodovod.potrubí DN 80</t>
  </si>
  <si>
    <t>19</t>
  </si>
  <si>
    <t>Kompletace vodovodu</t>
  </si>
  <si>
    <t>998722201R00</t>
  </si>
  <si>
    <t>Přesun hmot pro vnitřní vodovod, výšky do 6 m</t>
  </si>
  <si>
    <t>725014131R00</t>
  </si>
  <si>
    <t>Klozet závěsný OLYMP + sedátko, bílý</t>
  </si>
  <si>
    <t>soubor</t>
  </si>
  <si>
    <t>725014141R00</t>
  </si>
  <si>
    <t>Klozet závěsný OLYMP ZTP + sedátko, bílý</t>
  </si>
  <si>
    <t>725016105R00</t>
  </si>
  <si>
    <t>Pisoár, ovládání automatické, bílý</t>
  </si>
  <si>
    <t>725017153R00</t>
  </si>
  <si>
    <t>Umyvadlo invalidní  64 x 55 cm, bílé</t>
  </si>
  <si>
    <t>725017123R00</t>
  </si>
  <si>
    <t>Umyvadlo na šrouby 60 x 45 cm, bílé</t>
  </si>
  <si>
    <t>725829301R00</t>
  </si>
  <si>
    <t>Montáž baterie umyv.a dřezové stojánkové</t>
  </si>
  <si>
    <t>725823121RT1</t>
  </si>
  <si>
    <t>Baterie umyvadlová stoján. ruční, vč. otvír.odpadu, standardní</t>
  </si>
  <si>
    <t>725534222R00</t>
  </si>
  <si>
    <t>Ohřívač elek. zásob. závěsný DZ Dražice OKCE 50</t>
  </si>
  <si>
    <t>725529301R00</t>
  </si>
  <si>
    <t>Montáž infrazářiče</t>
  </si>
  <si>
    <t>Infračervený topný panel TIH 300 S, více viz PD</t>
  </si>
  <si>
    <t>998725201R00</t>
  </si>
  <si>
    <t>Přesun hmot pro zařizovací předměty, výšky do 6 m</t>
  </si>
  <si>
    <t>726211123R00</t>
  </si>
  <si>
    <t>Modul-WC Kombifix Eco, UP320, h 108 cm</t>
  </si>
  <si>
    <t>28696752R</t>
  </si>
  <si>
    <t>Tlačítko ovládací</t>
  </si>
  <si>
    <t>998726221R00</t>
  </si>
  <si>
    <t>Přesun hmot pro předstěnové systémy, výšky do 6 m</t>
  </si>
  <si>
    <t>762330012RAA</t>
  </si>
  <si>
    <t>Konstrukce vázaná krovu z řeziva plochy 224 cm2, hranoly 6 x 10 cm, včetně dodávky</t>
  </si>
  <si>
    <t>kleštiny:3*(16)</t>
  </si>
  <si>
    <t>762330012RAD</t>
  </si>
  <si>
    <t>Konstrukce vázaná krovu z řeziva plochy 224 cm2, hranoly 15 x 15 cm, včetně dodávky</t>
  </si>
  <si>
    <t>pozednice:7,55*(3)</t>
  </si>
  <si>
    <t>sloupky:4*2,85</t>
  </si>
  <si>
    <t>Konstrukce vázaná krovu z řeziva plochy 224 cm2, hranoly 8 x 14 cm, včetně dodávky</t>
  </si>
  <si>
    <t>krokev:4,11*9*2</t>
  </si>
  <si>
    <t>Konstrukce vázaná krovu z řeziva plochy 224 cm2, hranoly 10 x 14 cm, včetně dodávky</t>
  </si>
  <si>
    <t>vodorovné dřevo:9*7,2</t>
  </si>
  <si>
    <t>762342206RT4</t>
  </si>
  <si>
    <t>Montáž kontralatí na vruty, s těsnicí páskou, včetně dodávky latí 4/6 cm</t>
  </si>
  <si>
    <t>plocha střechy:4,11*2*7,55</t>
  </si>
  <si>
    <t>762342203RT4</t>
  </si>
  <si>
    <t>Montáž laťování střech, vzdálenost latí 22 - 36 cm, včetně dodávky řeziva, latě 4/6 cm</t>
  </si>
  <si>
    <t>762395000R00</t>
  </si>
  <si>
    <t>Spojovací a ochranné prostředky pro střechy</t>
  </si>
  <si>
    <t>998762202R00</t>
  </si>
  <si>
    <t>Přesun hmot pro tesařské konstrukce, výšky do 12 m</t>
  </si>
  <si>
    <t>764718104R00</t>
  </si>
  <si>
    <t>7,55*2</t>
  </si>
  <si>
    <t>764718109R00</t>
  </si>
  <si>
    <t>764718130R00</t>
  </si>
  <si>
    <t>764718303R00</t>
  </si>
  <si>
    <t>0,5*8</t>
  </si>
  <si>
    <t>998764201R00</t>
  </si>
  <si>
    <t>Přesun hmot pro klempířské konstr., výšky do 6 m</t>
  </si>
  <si>
    <t>765901131R00</t>
  </si>
  <si>
    <t>Fólie podstřešní paropropustná Tyvek Solid</t>
  </si>
  <si>
    <t>765310081RAA</t>
  </si>
  <si>
    <t>Zastřešení pálenou krytinou,jednoduché, tašky režné</t>
  </si>
  <si>
    <t>765312531R00</t>
  </si>
  <si>
    <t>Hřeben s větracím pásem kovovým, režný</t>
  </si>
  <si>
    <t>765312561R00</t>
  </si>
  <si>
    <t>Ukončení ploch.taškami okraj.levými,režná</t>
  </si>
  <si>
    <t>4,11*2</t>
  </si>
  <si>
    <t>765312564R00</t>
  </si>
  <si>
    <t>Ukončení plochy taškami okraj. prav,režná</t>
  </si>
  <si>
    <t>2*4,11</t>
  </si>
  <si>
    <t>765312686R00</t>
  </si>
  <si>
    <t>Pás ochranný větrací okapní 500/10 cm hliník</t>
  </si>
  <si>
    <t>2*7,55</t>
  </si>
  <si>
    <t>765312697R00</t>
  </si>
  <si>
    <t>Plech okapní profilovaný šířky 170 mm hliník</t>
  </si>
  <si>
    <t>998765202R00</t>
  </si>
  <si>
    <t>Přesun hmot pro krytiny tvrdé, výšky do 12 m</t>
  </si>
  <si>
    <t>648991111RT3</t>
  </si>
  <si>
    <t>Osazení parapet.desek plast. a lamin. š. do 20cm, včetně dodávky plastové parapetní desky š. 150 mm</t>
  </si>
  <si>
    <t>766670010RA0</t>
  </si>
  <si>
    <t>Okno plastové jednokřídlové typové plochy 1,5 m2, 50x50 cm jednodílné</t>
  </si>
  <si>
    <t>766670032RAI</t>
  </si>
  <si>
    <t>Dveře plastové typové, pouze montáž, dveře ve specifikaci</t>
  </si>
  <si>
    <t>61143255R</t>
  </si>
  <si>
    <t>Dveře plastové 1křídlové 100x220 cm</t>
  </si>
  <si>
    <t>766660012RA0</t>
  </si>
  <si>
    <t>Montáž dveří jednokřídlových šířky 70 cm</t>
  </si>
  <si>
    <t>61160102R</t>
  </si>
  <si>
    <t>Dveře vnitřní hladké plné 1kř. 70x197 bílé</t>
  </si>
  <si>
    <t>766660014RA0</t>
  </si>
  <si>
    <t>Montáž dveří jednokřídlových šířky 80 cm</t>
  </si>
  <si>
    <t>61160103R</t>
  </si>
  <si>
    <t>Dveře vnitřní hladké plné 1kř. 80x197 bílé</t>
  </si>
  <si>
    <t>766660016RA0</t>
  </si>
  <si>
    <t>Montáž dveří jednokřídlových šířky 90 cm</t>
  </si>
  <si>
    <t>61160104R</t>
  </si>
  <si>
    <t>Dveře vnitřní hladké plné 1kř. 90x197 bílé</t>
  </si>
  <si>
    <t>54914624R</t>
  </si>
  <si>
    <t>Dveřní kování KLASIK/S klíč Cr</t>
  </si>
  <si>
    <t>766420010RAB</t>
  </si>
  <si>
    <t>Obklad podhledu palubkami pero-drážka, palubky MD, lakování</t>
  </si>
  <si>
    <t>podbytí, štíty:(1,0*7,55*2+1,0*4,11*2*2+7,55*1,2)+(((8,05*2,30)/2)*2)</t>
  </si>
  <si>
    <t>998766201R00</t>
  </si>
  <si>
    <t>Přesun hmot pro truhlářské konstr., výšky do 6 m</t>
  </si>
  <si>
    <t>Rolovací dveře 800x2200 mm, včetně dodávky a montáže</t>
  </si>
  <si>
    <t>Rolovací dveře 1050x2200 mm, včetně dodávky a montáže</t>
  </si>
  <si>
    <t>998767201R00</t>
  </si>
  <si>
    <t>Přesun hmot pro zámečnické konstr., výšky do 6 m</t>
  </si>
  <si>
    <t>771101101R00</t>
  </si>
  <si>
    <t>Vysávání podlah prům.vysavačem pro pokládku dlažby</t>
  </si>
  <si>
    <t>(4,42+4,56+2,74+1,66+1,66+3,98+1,66+1,66+1,9+3,58)+2,7</t>
  </si>
  <si>
    <t>771101210R00</t>
  </si>
  <si>
    <t>Penetrace podkladu pod dlažby</t>
  </si>
  <si>
    <t>771570014RAI</t>
  </si>
  <si>
    <t>Dlažba z dlaždic keramických 30 x 30 cm, do tmele, dlažba ve specifikaci</t>
  </si>
  <si>
    <t>597642032R</t>
  </si>
  <si>
    <t>Dlažba keramická 300x300x9 mm, odhad - cena bude upřesněna dle výběru investora</t>
  </si>
  <si>
    <t>1.NP:(30,52)*1,1</t>
  </si>
  <si>
    <t>771578011R00</t>
  </si>
  <si>
    <t>Spára podlaha - stěna, silikonem</t>
  </si>
  <si>
    <t>998771201R00</t>
  </si>
  <si>
    <t>Přesun hmot pro podlahy z dlaždic, výšky do 6 m</t>
  </si>
  <si>
    <t>781101210R00</t>
  </si>
  <si>
    <t>Penetrace podkladu pod obklady</t>
  </si>
  <si>
    <t>4:1,8*(0,9*2+1,85*2-0,7)</t>
  </si>
  <si>
    <t>5:1,8*(0,9*2+1,85*2-0,7)</t>
  </si>
  <si>
    <t>6:1,8*(2,15*2+1,85*2-0,9)</t>
  </si>
  <si>
    <t>7:1,8*(0,9*2+1,85*2-0,7)</t>
  </si>
  <si>
    <t>8:1,8*(0,9*2+1,85*2-0,7)</t>
  </si>
  <si>
    <t>9:1,8*(1,9*2+1,0*2-0,7*2-0,8)</t>
  </si>
  <si>
    <t>10:1,8*(1,9*2+1,85*2-0,8)</t>
  </si>
  <si>
    <t>781475124R00</t>
  </si>
  <si>
    <t>Obklad vnitřní stěn keramický, do tmele, 60x60 cm</t>
  </si>
  <si>
    <t>65,88</t>
  </si>
  <si>
    <t>597813752R</t>
  </si>
  <si>
    <t>Obkládačka keramická 30x60 cm, odhad - cena bdue upřesněna dle výběru investora</t>
  </si>
  <si>
    <t>(65,88)*1,1</t>
  </si>
  <si>
    <t>781497111R00</t>
  </si>
  <si>
    <t xml:space="preserve">Lišta hliníková ukončovacích k obkladům </t>
  </si>
  <si>
    <t>(5,5*4+8+5,8+7,5)</t>
  </si>
  <si>
    <t>4*2,1</t>
  </si>
  <si>
    <t>1.NP:1,8*(7*4)</t>
  </si>
  <si>
    <t>998781201R00</t>
  </si>
  <si>
    <t>Přesun hmot pro obklady keramické, výšky do 6 m</t>
  </si>
  <si>
    <t>783710020RAF</t>
  </si>
  <si>
    <t>Nátěr tesařských konstrukcí lazurovacím lakem, trojnásobný</t>
  </si>
  <si>
    <t>sloupy:1,8*4</t>
  </si>
  <si>
    <t>784111701R00</t>
  </si>
  <si>
    <t>Penetrace podkladu nátěrem, sádrokarton 1x</t>
  </si>
  <si>
    <t>podhled:27,82</t>
  </si>
  <si>
    <t>784115712R00</t>
  </si>
  <si>
    <t>Malba Remal sádrokarton, bílá, bez penetrace, 2 x</t>
  </si>
  <si>
    <t>784111101RXX</t>
  </si>
  <si>
    <t>Penetrace podkladu nátěrem 1 x</t>
  </si>
  <si>
    <t>stěny:116,4365</t>
  </si>
  <si>
    <t>784115312R00</t>
  </si>
  <si>
    <t>Malba, bílá, bez penetrace, 2 x</t>
  </si>
  <si>
    <t>15</t>
  </si>
  <si>
    <t>16</t>
  </si>
  <si>
    <t>210100010RA0</t>
  </si>
  <si>
    <t>005111021R</t>
  </si>
  <si>
    <t>Vytyčení inženýrských sítí</t>
  </si>
  <si>
    <t>Soubor</t>
  </si>
  <si>
    <t>005111020R</t>
  </si>
  <si>
    <t>Vytyčení stavby</t>
  </si>
  <si>
    <t>005121020R</t>
  </si>
  <si>
    <t>005124010R</t>
  </si>
  <si>
    <t>Koordinační činnost</t>
  </si>
  <si>
    <t>005241010R</t>
  </si>
  <si>
    <t xml:space="preserve">Dokumentace skutečného provedení </t>
  </si>
  <si>
    <t>005261030R</t>
  </si>
  <si>
    <t>Kompletace a předání doklad.části dokončené stavby</t>
  </si>
  <si>
    <t/>
  </si>
  <si>
    <t>SUM</t>
  </si>
  <si>
    <t>Poznámky uchazeče k zadání</t>
  </si>
  <si>
    <t>POPUZIV</t>
  </si>
  <si>
    <t>END</t>
  </si>
  <si>
    <t>ELEKTROMONTÁŽNÍ PRÁCE</t>
  </si>
  <si>
    <t>č.pol.</t>
  </si>
  <si>
    <t>popis/varianta</t>
  </si>
  <si>
    <t>Množství</t>
  </si>
  <si>
    <t>Náklady celkem ( Kč )</t>
  </si>
  <si>
    <t>1.</t>
  </si>
  <si>
    <t>2.</t>
  </si>
  <si>
    <t>Kabel CYKY 4B x 16</t>
  </si>
  <si>
    <t>bm</t>
  </si>
  <si>
    <t>3.</t>
  </si>
  <si>
    <t>Kabel CYKY 3C x 1,5</t>
  </si>
  <si>
    <t>Kabel CYKY 3C x 2,5</t>
  </si>
  <si>
    <t>4.</t>
  </si>
  <si>
    <t>CY vodič ZŽ</t>
  </si>
  <si>
    <t>5.</t>
  </si>
  <si>
    <t>Eletrický rozvaděč pod omítku NOARK PNF 36W, IP 40, bílý</t>
  </si>
  <si>
    <t>ks</t>
  </si>
  <si>
    <t>6.</t>
  </si>
  <si>
    <t>Proudový chránič NOAK 4P, 25A, 30mA</t>
  </si>
  <si>
    <t>7.</t>
  </si>
  <si>
    <t>8.</t>
  </si>
  <si>
    <t>Hlavní vypínač 32/3F</t>
  </si>
  <si>
    <t>9.</t>
  </si>
  <si>
    <t>Jistič 25B/3</t>
  </si>
  <si>
    <t>10.</t>
  </si>
  <si>
    <t>Jistič 6B/1</t>
  </si>
  <si>
    <t>Proudový chránič NOAK, 10B, 30mA</t>
  </si>
  <si>
    <t>11.</t>
  </si>
  <si>
    <t>Elektroměr DTS 353-L, 60A, LCD, 7mod., DIGI</t>
  </si>
  <si>
    <t>12.</t>
  </si>
  <si>
    <t>Korugovaná chránička, červená, DN50</t>
  </si>
  <si>
    <t>13.</t>
  </si>
  <si>
    <t>Trubka ohebná, Ec 16n, 320N, 16/22, 2mm, černá</t>
  </si>
  <si>
    <t>14.</t>
  </si>
  <si>
    <t>LED svítidlo stropní,s pohybovým čidlem, 12W, vnitřní, kulaté, bílé</t>
  </si>
  <si>
    <t>15.</t>
  </si>
  <si>
    <t>LED svítidlo stropní,s pohybovým čidlem, 12W, venkovní, kulaté, bílé</t>
  </si>
  <si>
    <t>16.</t>
  </si>
  <si>
    <t>Dvojzásuvka ABB TANGO, natočená, bílá</t>
  </si>
  <si>
    <t>17.</t>
  </si>
  <si>
    <t>Vypínač ABB TANGO s kontrolkou, bílý</t>
  </si>
  <si>
    <t>18.</t>
  </si>
  <si>
    <t>Propojovací lišta 3F</t>
  </si>
  <si>
    <t>19.</t>
  </si>
  <si>
    <t>20.</t>
  </si>
  <si>
    <t>Infračervený topný panel TIH 300 S, 300W</t>
  </si>
  <si>
    <t>Stykač 3F/25A</t>
  </si>
  <si>
    <t>21.</t>
  </si>
  <si>
    <t>Prostorový termostat</t>
  </si>
  <si>
    <t>Zhotovení drážky ve zdivu z plynosilikátu, zafixování kabeláže stavební</t>
  </si>
  <si>
    <t>Protažení kabeláže do chrániček a následné vložení do drážek</t>
  </si>
  <si>
    <t xml:space="preserve">Usazení domovního rozvaděče - zhotovení ( vysekání ) otvoru do zdiva z </t>
  </si>
  <si>
    <t>Ostatní spojovací materiál</t>
  </si>
  <si>
    <t>Revize</t>
  </si>
  <si>
    <t>DODÁVKA</t>
  </si>
  <si>
    <t>MONTÁŽE</t>
  </si>
  <si>
    <t>22.</t>
  </si>
  <si>
    <t>23.</t>
  </si>
  <si>
    <t>24.</t>
  </si>
  <si>
    <t>25.</t>
  </si>
  <si>
    <t>26.</t>
  </si>
  <si>
    <t>27.</t>
  </si>
  <si>
    <t>28.</t>
  </si>
  <si>
    <t>soub.</t>
  </si>
  <si>
    <t>Cena/MJ         ( Kč )</t>
  </si>
  <si>
    <t>29.</t>
  </si>
  <si>
    <t>od asf. komunikace až pod domovní rozvaděč</t>
  </si>
  <si>
    <t>od asf. komunikace po patu objektu ( východní část )</t>
  </si>
  <si>
    <t>soub</t>
  </si>
  <si>
    <t>Napojení na stávající korugovanou chráničku DN50 - přes spojku</t>
  </si>
  <si>
    <t>u asfaltové komunikace je příprava - objednatel určí pozici</t>
  </si>
  <si>
    <t xml:space="preserve">Připojení přívodního  kabelu 4B x 16 ve stávajícím pojistkovém rozvaděči </t>
  </si>
  <si>
    <t>30.</t>
  </si>
  <si>
    <t>POZN. v prostoru křížení s vedením plynu, veřejného osvětlení a optiky RUČNĚ</t>
  </si>
  <si>
    <t>Přd zahájením nutno nechat vytýčit podzemní vedení - oceněno v rozpočtu pol. 171</t>
  </si>
  <si>
    <t>31.</t>
  </si>
  <si>
    <t>32.</t>
  </si>
  <si>
    <t xml:space="preserve">pískem popř. štěrkopískem - 10cm pod, 20 cm nad </t>
  </si>
  <si>
    <t>33.</t>
  </si>
  <si>
    <t>34.</t>
  </si>
  <si>
    <t>Obsyp přívodního kabelu - D+M</t>
  </si>
  <si>
    <t>Usazení kabelu do výkopu na lože - Montáž</t>
  </si>
  <si>
    <t>Výstražná fólie - D+M</t>
  </si>
  <si>
    <t>Uložení ve správné pozici a zdokumentování ( FOTO ) - kontrola TDI !</t>
  </si>
  <si>
    <t>35.</t>
  </si>
  <si>
    <t>36.</t>
  </si>
  <si>
    <t>Protažení přívodního kabelu do chráničky DN 50</t>
  </si>
  <si>
    <t>37.</t>
  </si>
  <si>
    <t xml:space="preserve">Ukončení kabelu v domovním rozvaděči </t>
  </si>
  <si>
    <t>PŘÍPOJKA - dodávka i montáž</t>
  </si>
  <si>
    <t>v prostoru budovy - od paty pod rozvaděč</t>
  </si>
  <si>
    <t>Zapojení spotřebičů, vyzbrojení rozvaděče, instalace armatur, montáž svítidel a infrazářičů</t>
  </si>
  <si>
    <r>
      <t xml:space="preserve">Rozvody silnoproud, slaboproud - </t>
    </r>
    <r>
      <rPr>
        <sz val="8"/>
        <color indexed="30"/>
        <rFont val="Arial CE"/>
        <family val="0"/>
      </rPr>
      <t>viz. samostatný rozpočet na kartě "Elektromontáže - DODÁVKA"</t>
    </r>
  </si>
  <si>
    <r>
      <t xml:space="preserve">Přípojka elektro - D+M - </t>
    </r>
    <r>
      <rPr>
        <sz val="8"/>
        <color indexed="30"/>
        <rFont val="Arial CE"/>
        <family val="0"/>
      </rPr>
      <t>viz. samostatný rozpočet na kartě "Elektromontáže - PŘÍPOJKA"</t>
    </r>
  </si>
  <si>
    <r>
      <t xml:space="preserve">Kompletace silnoproud, slaboproud, včetně dodávky světel dle výběru investora - </t>
    </r>
    <r>
      <rPr>
        <sz val="8"/>
        <color indexed="30"/>
        <rFont val="Arial CE"/>
        <family val="0"/>
      </rPr>
      <t>viz. samostatný rozpočet na kartě "Elektromontáže - MONTÁŽE"</t>
    </r>
  </si>
  <si>
    <t>Žlab podokapní půlkruh.z PZn plechu lak., rš 330 mm</t>
  </si>
  <si>
    <t>Odpadní trouby kruhové z PZn plechu lak., D 100 mm</t>
  </si>
  <si>
    <t>Kotlík žlabový kulatý z lak. PZn, žlab 333mm,D 100mm</t>
  </si>
  <si>
    <t>Oplechování parapetů z PZn plechů lak., rš 320 mm</t>
  </si>
  <si>
    <t>Hloubení rýh pro uložení přívodního kabelu STROJNĚ, š.40cm, hl. min 60cm</t>
  </si>
  <si>
    <t>Ruční výkop rýh pro uložení přívodního kabelu, š.40cm, hl. min 60cm</t>
  </si>
  <si>
    <t>Vzhledem k délce a šířce výkopu se předpoklá RUČNÍ zahození</t>
  </si>
  <si>
    <t>Vodorovné přemístění výkopku, hor. 1-4, nad 50m</t>
  </si>
  <si>
    <t>Vodorovné přemístění výkopku, hor. 1-4, do 50m</t>
  </si>
  <si>
    <t>část výkopku, která nepůjde zpět. Tato se odveze na deponii objednatele vzdálené cca 500m</t>
  </si>
  <si>
    <t>část výkopku, která půjde zpět. Tato se deponuje v blízkosti stavby</t>
  </si>
  <si>
    <t>Nakládání výkopku z hor. 1-4, do 100m3</t>
  </si>
  <si>
    <t>38.</t>
  </si>
  <si>
    <t>39.</t>
  </si>
  <si>
    <t>40.</t>
  </si>
  <si>
    <t>41.</t>
  </si>
  <si>
    <t xml:space="preserve">  včetně dodání a montáže nožových pojistek</t>
  </si>
  <si>
    <t xml:space="preserve"> plynosilikátových cihel, usazení korpusu rozvadeče a jeho následné </t>
  </si>
  <si>
    <t xml:space="preserve"> zednické zapravení ( zapěnění a zahození maltou ze SMS )</t>
  </si>
  <si>
    <t xml:space="preserve"> sádrou a hrubá výplň drážky maltou ze SMS</t>
  </si>
  <si>
    <r>
      <t xml:space="preserve">Provoz zařízení staveniště </t>
    </r>
    <r>
      <rPr>
        <sz val="8"/>
        <color indexed="62"/>
        <rFont val="Arial CE"/>
        <family val="0"/>
      </rPr>
      <t>- pronájem - mobilní oplocení staveniště, staveništní rozvadeč včetně revize připojení a revize jeho samotného, pronájem plechového skladu a mobilního WC - vše na celou dobu realizace - 150 kal. dní</t>
    </r>
  </si>
  <si>
    <t>Vybudování veřejného WC v areálu PNHoB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</si>
</sst>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30"/>
      <name val="Arial CE"/>
      <family val="0"/>
    </font>
    <font>
      <sz val="8"/>
      <color indexed="6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2"/>
      <name val="Arial CE"/>
      <family val="0"/>
    </font>
    <font>
      <sz val="10"/>
      <color indexed="62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DF7000"/>
      <name val="Arial CE"/>
      <family val="0"/>
    </font>
    <font>
      <sz val="10"/>
      <color theme="3" tint="0.39998000860214233"/>
      <name val="Arial CE"/>
      <family val="0"/>
    </font>
    <font>
      <sz val="10"/>
      <color rgb="FFFF0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3" borderId="29" xfId="0" applyNumberFormat="1" applyFill="1" applyBorder="1" applyAlignment="1">
      <alignment wrapText="1" shrinkToFit="1"/>
    </xf>
    <xf numFmtId="3" fontId="0" fillId="23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3" borderId="40" xfId="0" applyNumberFormat="1" applyFont="1" applyFill="1" applyBorder="1" applyAlignment="1">
      <alignment horizontal="center"/>
    </xf>
    <xf numFmtId="4" fontId="3" fillId="23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7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50" xfId="0" applyFont="1" applyBorder="1" applyAlignment="1">
      <alignment vertical="top" shrinkToFit="1"/>
    </xf>
    <xf numFmtId="0" fontId="13" fillId="0" borderId="39" xfId="0" applyFont="1" applyBorder="1" applyAlignment="1">
      <alignment vertical="top" shrinkToFit="1"/>
    </xf>
    <xf numFmtId="0" fontId="13" fillId="0" borderId="28" xfId="0" applyFont="1" applyBorder="1" applyAlignment="1">
      <alignment vertical="top" shrinkToFit="1"/>
    </xf>
    <xf numFmtId="0" fontId="14" fillId="0" borderId="50" xfId="0" applyNumberFormat="1" applyFont="1" applyBorder="1" applyAlignment="1">
      <alignment vertical="top" wrapText="1" shrinkToFit="1"/>
    </xf>
    <xf numFmtId="0" fontId="0" fillId="33" borderId="51" xfId="0" applyFill="1" applyBorder="1" applyAlignment="1">
      <alignment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0" fontId="53" fillId="0" borderId="50" xfId="0" applyNumberFormat="1" applyFont="1" applyBorder="1" applyAlignment="1">
      <alignment vertical="top" wrapText="1" shrinkToFit="1"/>
    </xf>
    <xf numFmtId="174" fontId="13" fillId="0" borderId="39" xfId="0" applyNumberFormat="1" applyFont="1" applyBorder="1" applyAlignment="1">
      <alignment vertical="top" shrinkToFit="1"/>
    </xf>
    <xf numFmtId="174" fontId="14" fillId="0" borderId="39" xfId="0" applyNumberFormat="1" applyFont="1" applyBorder="1" applyAlignment="1">
      <alignment vertical="top" wrapText="1" shrinkToFit="1"/>
    </xf>
    <xf numFmtId="174" fontId="0" fillId="33" borderId="40" xfId="0" applyNumberFormat="1" applyFill="1" applyBorder="1" applyAlignment="1">
      <alignment vertical="top" shrinkToFit="1"/>
    </xf>
    <xf numFmtId="174" fontId="53" fillId="0" borderId="39" xfId="0" applyNumberFormat="1" applyFont="1" applyBorder="1" applyAlignment="1">
      <alignment vertical="top" wrapText="1" shrinkToFit="1"/>
    </xf>
    <xf numFmtId="4" fontId="13" fillId="34" borderId="39" xfId="0" applyNumberFormat="1" applyFont="1" applyFill="1" applyBorder="1" applyAlignment="1" applyProtection="1">
      <alignment vertical="top" shrinkToFit="1"/>
      <protection locked="0"/>
    </xf>
    <xf numFmtId="4" fontId="13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 wrapText="1"/>
    </xf>
    <xf numFmtId="0" fontId="0" fillId="33" borderId="54" xfId="0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4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51" xfId="0" applyFont="1" applyBorder="1" applyAlignment="1">
      <alignment vertical="top" shrinkToFit="1"/>
    </xf>
    <xf numFmtId="174" fontId="13" fillId="0" borderId="40" xfId="0" applyNumberFormat="1" applyFont="1" applyBorder="1" applyAlignment="1">
      <alignment vertical="top" shrinkToFit="1"/>
    </xf>
    <xf numFmtId="4" fontId="13" fillId="0" borderId="40" xfId="0" applyNumberFormat="1" applyFont="1" applyBorder="1" applyAlignment="1">
      <alignment vertical="top" shrinkToFit="1"/>
    </xf>
    <xf numFmtId="0" fontId="13" fillId="0" borderId="40" xfId="0" applyFont="1" applyBorder="1" applyAlignment="1">
      <alignment vertical="top" shrinkToFit="1"/>
    </xf>
    <xf numFmtId="0" fontId="13" fillId="0" borderId="17" xfId="0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56" xfId="0" applyNumberFormat="1" applyFont="1" applyFill="1" applyBorder="1" applyAlignment="1">
      <alignment vertical="top"/>
    </xf>
    <xf numFmtId="0" fontId="13" fillId="0" borderId="39" xfId="0" applyNumberFormat="1" applyFont="1" applyBorder="1" applyAlignment="1">
      <alignment horizontal="left" vertical="top" wrapText="1"/>
    </xf>
    <xf numFmtId="0" fontId="14" fillId="0" borderId="39" xfId="0" applyNumberFormat="1" applyFont="1" applyBorder="1" applyAlignment="1" quotePrefix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53" fillId="0" borderId="39" xfId="0" applyNumberFormat="1" applyFont="1" applyBorder="1" applyAlignment="1" quotePrefix="1">
      <alignment horizontal="left" vertical="top" wrapText="1"/>
    </xf>
    <xf numFmtId="0" fontId="13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172" fontId="0" fillId="0" borderId="15" xfId="0" applyNumberForma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172" fontId="5" fillId="0" borderId="13" xfId="0" applyNumberFormat="1" applyFont="1" applyBorder="1" applyAlignment="1">
      <alignment horizontal="center" wrapText="1"/>
    </xf>
    <xf numFmtId="172" fontId="5" fillId="0" borderId="13" xfId="0" applyNumberFormat="1" applyFont="1" applyBorder="1" applyAlignment="1">
      <alignment wrapText="1"/>
    </xf>
    <xf numFmtId="172" fontId="0" fillId="0" borderId="0" xfId="0" applyNumberForma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5" fillId="0" borderId="57" xfId="0" applyFont="1" applyBorder="1" applyAlignment="1">
      <alignment/>
    </xf>
    <xf numFmtId="0" fontId="0" fillId="0" borderId="57" xfId="0" applyBorder="1" applyAlignment="1">
      <alignment/>
    </xf>
    <xf numFmtId="172" fontId="0" fillId="0" borderId="57" xfId="0" applyNumberFormat="1" applyBorder="1" applyAlignment="1">
      <alignment horizontal="center" wrapText="1"/>
    </xf>
    <xf numFmtId="172" fontId="0" fillId="0" borderId="57" xfId="0" applyNumberFormat="1" applyBorder="1" applyAlignment="1">
      <alignment wrapText="1"/>
    </xf>
    <xf numFmtId="4" fontId="13" fillId="0" borderId="39" xfId="0" applyNumberFormat="1" applyFont="1" applyFill="1" applyBorder="1" applyAlignment="1" applyProtection="1">
      <alignment vertical="top" shrinkToFit="1"/>
      <protection locked="0"/>
    </xf>
    <xf numFmtId="172" fontId="0" fillId="0" borderId="0" xfId="0" applyNumberFormat="1" applyFont="1" applyFill="1" applyAlignment="1">
      <alignment/>
    </xf>
    <xf numFmtId="172" fontId="0" fillId="35" borderId="0" xfId="0" applyNumberFormat="1" applyFont="1" applyFill="1" applyAlignment="1" applyProtection="1">
      <alignment/>
      <protection locked="0"/>
    </xf>
    <xf numFmtId="172" fontId="0" fillId="35" borderId="15" xfId="0" applyNumberFormat="1" applyFont="1" applyFill="1" applyBorder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" fontId="13" fillId="0" borderId="39" xfId="0" applyNumberFormat="1" applyFont="1" applyBorder="1" applyAlignment="1" applyProtection="1">
      <alignment vertical="top" shrinkToFit="1"/>
      <protection locked="0"/>
    </xf>
    <xf numFmtId="4" fontId="13" fillId="34" borderId="40" xfId="0" applyNumberFormat="1" applyFont="1" applyFill="1" applyBorder="1" applyAlignment="1" applyProtection="1">
      <alignment vertical="top" shrinkToFit="1"/>
      <protection locked="0"/>
    </xf>
    <xf numFmtId="0" fontId="3" fillId="36" borderId="0" xfId="0" applyFont="1" applyFill="1" applyAlignment="1">
      <alignment horizontal="left" wrapText="1"/>
    </xf>
    <xf numFmtId="0" fontId="5" fillId="0" borderId="15" xfId="0" applyFont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56" xfId="0" applyNumberFormat="1" applyFont="1" applyBorder="1" applyAlignment="1">
      <alignment horizontal="right" vertical="center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32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60" xfId="0" applyNumberForma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right" vertical="center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23" borderId="40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63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1" xfId="0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F31" sqref="F31"/>
    </sheetView>
  </sheetViews>
  <sheetFormatPr defaultColWidth="9.00390625" defaultRowHeight="12.75"/>
  <sheetData>
    <row r="1" ht="12.75">
      <c r="A1" s="35" t="s">
        <v>38</v>
      </c>
    </row>
    <row r="2" spans="1:7" ht="57.75" customHeight="1">
      <c r="A2" s="230" t="s">
        <v>39</v>
      </c>
      <c r="B2" s="230"/>
      <c r="C2" s="230"/>
      <c r="D2" s="230"/>
      <c r="E2" s="230"/>
      <c r="F2" s="230"/>
      <c r="G2" s="23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80"/>
  <sheetViews>
    <sheetView showGridLines="0" zoomScaleSheetLayoutView="75" workbookViewId="0" topLeftCell="B1">
      <selection activeCell="H43" sqref="H43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1" t="s">
        <v>36</v>
      </c>
      <c r="B1" s="238" t="s">
        <v>42</v>
      </c>
      <c r="C1" s="239"/>
      <c r="D1" s="239"/>
      <c r="E1" s="239"/>
      <c r="F1" s="239"/>
      <c r="G1" s="239"/>
      <c r="H1" s="239"/>
      <c r="I1" s="239"/>
      <c r="J1" s="240"/>
    </row>
    <row r="2" spans="1:15" ht="23.25" customHeight="1">
      <c r="A2" s="4"/>
      <c r="B2" s="79" t="s">
        <v>40</v>
      </c>
      <c r="C2" s="80"/>
      <c r="D2" s="232" t="s">
        <v>719</v>
      </c>
      <c r="E2" s="233"/>
      <c r="F2" s="233"/>
      <c r="G2" s="233"/>
      <c r="H2" s="233"/>
      <c r="I2" s="233"/>
      <c r="J2" s="234"/>
      <c r="O2" s="2"/>
    </row>
    <row r="3" spans="1:10" ht="23.25" customHeight="1">
      <c r="A3" s="4"/>
      <c r="B3" s="81" t="s">
        <v>45</v>
      </c>
      <c r="C3" s="82"/>
      <c r="D3" s="251" t="s">
        <v>43</v>
      </c>
      <c r="E3" s="252"/>
      <c r="F3" s="252"/>
      <c r="G3" s="252"/>
      <c r="H3" s="252"/>
      <c r="I3" s="252"/>
      <c r="J3" s="253"/>
    </row>
    <row r="4" spans="1:10" ht="23.25" customHeight="1" hidden="1">
      <c r="A4" s="4"/>
      <c r="B4" s="83" t="s">
        <v>44</v>
      </c>
      <c r="C4" s="84"/>
      <c r="D4" s="85"/>
      <c r="E4" s="85"/>
      <c r="F4" s="86"/>
      <c r="G4" s="87"/>
      <c r="H4" s="86"/>
      <c r="I4" s="87"/>
      <c r="J4" s="88"/>
    </row>
    <row r="5" spans="1:10" ht="24" customHeight="1">
      <c r="A5" s="4"/>
      <c r="B5" s="45" t="s">
        <v>21</v>
      </c>
      <c r="C5" s="5"/>
      <c r="D5" s="89" t="s">
        <v>48</v>
      </c>
      <c r="E5" s="25"/>
      <c r="F5" s="25"/>
      <c r="G5" s="25"/>
      <c r="H5" s="27" t="s">
        <v>33</v>
      </c>
      <c r="I5" s="89" t="s">
        <v>52</v>
      </c>
      <c r="J5" s="11"/>
    </row>
    <row r="6" spans="1:10" ht="15.75" customHeight="1">
      <c r="A6" s="4"/>
      <c r="B6" s="39"/>
      <c r="C6" s="25"/>
      <c r="D6" s="89" t="s">
        <v>49</v>
      </c>
      <c r="E6" s="25"/>
      <c r="F6" s="25"/>
      <c r="G6" s="25"/>
      <c r="H6" s="27" t="s">
        <v>34</v>
      </c>
      <c r="I6" s="89" t="s">
        <v>53</v>
      </c>
      <c r="J6" s="11"/>
    </row>
    <row r="7" spans="1:10" ht="15.75" customHeight="1">
      <c r="A7" s="4"/>
      <c r="B7" s="40"/>
      <c r="C7" s="90" t="s">
        <v>51</v>
      </c>
      <c r="D7" s="78" t="s">
        <v>50</v>
      </c>
      <c r="E7" s="32"/>
      <c r="F7" s="32"/>
      <c r="G7" s="32"/>
      <c r="H7" s="34"/>
      <c r="I7" s="32"/>
      <c r="J7" s="49"/>
    </row>
    <row r="8" spans="1:10" ht="24" customHeight="1" hidden="1">
      <c r="A8" s="4"/>
      <c r="B8" s="45" t="s">
        <v>19</v>
      </c>
      <c r="C8" s="5"/>
      <c r="D8" s="33"/>
      <c r="E8" s="5"/>
      <c r="F8" s="5"/>
      <c r="G8" s="43"/>
      <c r="H8" s="27" t="s">
        <v>33</v>
      </c>
      <c r="I8" s="31"/>
      <c r="J8" s="11"/>
    </row>
    <row r="9" spans="1:10" ht="15.75" customHeight="1" hidden="1">
      <c r="A9" s="4"/>
      <c r="B9" s="4"/>
      <c r="C9" s="5"/>
      <c r="D9" s="33"/>
      <c r="E9" s="5"/>
      <c r="F9" s="5"/>
      <c r="G9" s="43"/>
      <c r="H9" s="27" t="s">
        <v>34</v>
      </c>
      <c r="I9" s="31"/>
      <c r="J9" s="11"/>
    </row>
    <row r="10" spans="1:10" ht="15.75" customHeight="1" hidden="1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0" ht="24" customHeight="1">
      <c r="A11" s="4"/>
      <c r="B11" s="45" t="s">
        <v>18</v>
      </c>
      <c r="C11" s="5"/>
      <c r="D11" s="250"/>
      <c r="E11" s="250"/>
      <c r="F11" s="250"/>
      <c r="G11" s="250"/>
      <c r="H11" s="27" t="s">
        <v>33</v>
      </c>
      <c r="I11" s="227"/>
      <c r="J11" s="11"/>
    </row>
    <row r="12" spans="1:10" ht="15.75" customHeight="1">
      <c r="A12" s="4"/>
      <c r="B12" s="39"/>
      <c r="C12" s="25"/>
      <c r="D12" s="261"/>
      <c r="E12" s="261"/>
      <c r="F12" s="261"/>
      <c r="G12" s="261"/>
      <c r="H12" s="27" t="s">
        <v>34</v>
      </c>
      <c r="I12" s="227"/>
      <c r="J12" s="11"/>
    </row>
    <row r="13" spans="1:10" ht="15.75" customHeight="1">
      <c r="A13" s="4"/>
      <c r="B13" s="40"/>
      <c r="C13" s="91"/>
      <c r="D13" s="262"/>
      <c r="E13" s="262"/>
      <c r="F13" s="262"/>
      <c r="G13" s="262"/>
      <c r="H13" s="28"/>
      <c r="I13" s="32"/>
      <c r="J13" s="49"/>
    </row>
    <row r="14" spans="1:10" ht="24" customHeight="1" hidden="1">
      <c r="A14" s="4"/>
      <c r="B14" s="64" t="s">
        <v>20</v>
      </c>
      <c r="C14" s="65"/>
      <c r="D14" s="66" t="s">
        <v>46</v>
      </c>
      <c r="E14" s="67"/>
      <c r="F14" s="67"/>
      <c r="G14" s="67"/>
      <c r="H14" s="68"/>
      <c r="I14" s="67"/>
      <c r="J14" s="69"/>
    </row>
    <row r="15" spans="1:10" ht="32.25" customHeight="1">
      <c r="A15" s="4"/>
      <c r="B15" s="50" t="s">
        <v>31</v>
      </c>
      <c r="C15" s="70"/>
      <c r="D15" s="51"/>
      <c r="E15" s="237"/>
      <c r="F15" s="237"/>
      <c r="G15" s="264"/>
      <c r="H15" s="264"/>
      <c r="I15" s="264" t="s">
        <v>28</v>
      </c>
      <c r="J15" s="265"/>
    </row>
    <row r="16" spans="1:10" ht="23.25" customHeight="1">
      <c r="A16" s="138" t="s">
        <v>23</v>
      </c>
      <c r="B16" s="139" t="s">
        <v>23</v>
      </c>
      <c r="C16" s="56"/>
      <c r="D16" s="57"/>
      <c r="E16" s="235"/>
      <c r="F16" s="236"/>
      <c r="G16" s="235"/>
      <c r="H16" s="236"/>
      <c r="I16" s="235">
        <f>SUMIF(F47:F76,A16,I47:I76)+SUMIF(F47:F76,"PSU",I47:I76)</f>
        <v>0</v>
      </c>
      <c r="J16" s="247"/>
    </row>
    <row r="17" spans="1:10" ht="23.25" customHeight="1">
      <c r="A17" s="138" t="s">
        <v>24</v>
      </c>
      <c r="B17" s="139" t="s">
        <v>24</v>
      </c>
      <c r="C17" s="56"/>
      <c r="D17" s="57"/>
      <c r="E17" s="235"/>
      <c r="F17" s="236"/>
      <c r="G17" s="235"/>
      <c r="H17" s="236"/>
      <c r="I17" s="235">
        <f>SUMIF(F47:F76,A17,I47:I76)</f>
        <v>0</v>
      </c>
      <c r="J17" s="247"/>
    </row>
    <row r="18" spans="1:10" ht="23.25" customHeight="1">
      <c r="A18" s="138" t="s">
        <v>25</v>
      </c>
      <c r="B18" s="139" t="s">
        <v>25</v>
      </c>
      <c r="C18" s="56"/>
      <c r="D18" s="57"/>
      <c r="E18" s="235"/>
      <c r="F18" s="236"/>
      <c r="G18" s="235"/>
      <c r="H18" s="236"/>
      <c r="I18" s="235">
        <f>SUMIF(F47:F76,A18,I47:I76)</f>
        <v>0</v>
      </c>
      <c r="J18" s="247"/>
    </row>
    <row r="19" spans="1:10" ht="23.25" customHeight="1">
      <c r="A19" s="138" t="s">
        <v>117</v>
      </c>
      <c r="B19" s="139" t="s">
        <v>26</v>
      </c>
      <c r="C19" s="56"/>
      <c r="D19" s="57"/>
      <c r="E19" s="235"/>
      <c r="F19" s="236"/>
      <c r="G19" s="235"/>
      <c r="H19" s="236"/>
      <c r="I19" s="235">
        <f>SUMIF(F47:F76,A19,I47:I76)</f>
        <v>0</v>
      </c>
      <c r="J19" s="247"/>
    </row>
    <row r="20" spans="1:10" ht="23.25" customHeight="1">
      <c r="A20" s="138" t="s">
        <v>118</v>
      </c>
      <c r="B20" s="139" t="s">
        <v>27</v>
      </c>
      <c r="C20" s="56"/>
      <c r="D20" s="57"/>
      <c r="E20" s="235"/>
      <c r="F20" s="236"/>
      <c r="G20" s="235"/>
      <c r="H20" s="236"/>
      <c r="I20" s="235">
        <f>SUMIF(F47:F76,A20,I47:I76)</f>
        <v>0</v>
      </c>
      <c r="J20" s="247"/>
    </row>
    <row r="21" spans="1:10" ht="23.25" customHeight="1">
      <c r="A21" s="4"/>
      <c r="B21" s="72" t="s">
        <v>28</v>
      </c>
      <c r="C21" s="73"/>
      <c r="D21" s="74"/>
      <c r="E21" s="248"/>
      <c r="F21" s="249"/>
      <c r="G21" s="248"/>
      <c r="H21" s="249"/>
      <c r="I21" s="248">
        <f>SUM(I16:J20)</f>
        <v>0</v>
      </c>
      <c r="J21" s="260"/>
    </row>
    <row r="22" spans="1:10" ht="33" customHeight="1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>
      <c r="A23" s="4"/>
      <c r="B23" s="55" t="s">
        <v>11</v>
      </c>
      <c r="C23" s="56"/>
      <c r="D23" s="57"/>
      <c r="E23" s="58">
        <v>15</v>
      </c>
      <c r="F23" s="59" t="s">
        <v>0</v>
      </c>
      <c r="G23" s="245">
        <f>ZakladDPHSniVypocet</f>
        <v>0</v>
      </c>
      <c r="H23" s="246"/>
      <c r="I23" s="246"/>
      <c r="J23" s="60" t="str">
        <f aca="true" t="shared" si="0" ref="J23:J28">Mena</f>
        <v>CZK</v>
      </c>
    </row>
    <row r="24" spans="1:10" ht="23.25" customHeight="1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66">
        <f>ZakladDPHSni*SazbaDPH1/100</f>
        <v>0</v>
      </c>
      <c r="H24" s="267"/>
      <c r="I24" s="267"/>
      <c r="J24" s="60" t="str">
        <f t="shared" si="0"/>
        <v>CZK</v>
      </c>
    </row>
    <row r="25" spans="1:10" ht="23.25" customHeight="1">
      <c r="A25" s="4"/>
      <c r="B25" s="55" t="s">
        <v>13</v>
      </c>
      <c r="C25" s="56"/>
      <c r="D25" s="57"/>
      <c r="E25" s="58">
        <v>21</v>
      </c>
      <c r="F25" s="59" t="s">
        <v>0</v>
      </c>
      <c r="G25" s="245">
        <f>ZakladDPHZaklVypocet</f>
        <v>0</v>
      </c>
      <c r="H25" s="246"/>
      <c r="I25" s="246"/>
      <c r="J25" s="60" t="str">
        <f t="shared" si="0"/>
        <v>CZK</v>
      </c>
    </row>
    <row r="26" spans="1:10" ht="23.25" customHeight="1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241">
        <f>ZakladDPHZakl*SazbaDPH2/100</f>
        <v>0</v>
      </c>
      <c r="H26" s="242"/>
      <c r="I26" s="242"/>
      <c r="J26" s="54" t="str">
        <f t="shared" si="0"/>
        <v>CZK</v>
      </c>
    </row>
    <row r="27" spans="1:10" ht="23.25" customHeight="1" thickBot="1">
      <c r="A27" s="4"/>
      <c r="B27" s="46" t="s">
        <v>4</v>
      </c>
      <c r="C27" s="20"/>
      <c r="D27" s="23"/>
      <c r="E27" s="20"/>
      <c r="F27" s="21"/>
      <c r="G27" s="243">
        <f>0</f>
        <v>0</v>
      </c>
      <c r="H27" s="243"/>
      <c r="I27" s="243"/>
      <c r="J27" s="61" t="str">
        <f t="shared" si="0"/>
        <v>CZK</v>
      </c>
    </row>
    <row r="28" spans="1:10" ht="27.75" customHeight="1" hidden="1" thickBot="1">
      <c r="A28" s="4"/>
      <c r="B28" s="110" t="s">
        <v>22</v>
      </c>
      <c r="C28" s="111"/>
      <c r="D28" s="111"/>
      <c r="E28" s="112"/>
      <c r="F28" s="113"/>
      <c r="G28" s="263">
        <f>ZakladDPHSniVypocet+ZakladDPHZaklVypocet</f>
        <v>0</v>
      </c>
      <c r="H28" s="263"/>
      <c r="I28" s="263"/>
      <c r="J28" s="114" t="str">
        <f t="shared" si="0"/>
        <v>CZK</v>
      </c>
    </row>
    <row r="29" spans="1:10" ht="27.75" customHeight="1" thickBot="1">
      <c r="A29" s="4"/>
      <c r="B29" s="110" t="s">
        <v>35</v>
      </c>
      <c r="C29" s="115"/>
      <c r="D29" s="115"/>
      <c r="E29" s="115"/>
      <c r="F29" s="115"/>
      <c r="G29" s="244">
        <f>ZakladDPHSni+DPHSni+ZakladDPHZakl+DPHZakl+Zaokrouhleni</f>
        <v>0</v>
      </c>
      <c r="H29" s="244"/>
      <c r="I29" s="244"/>
      <c r="J29" s="116" t="s">
        <v>56</v>
      </c>
    </row>
    <row r="30" spans="1:10" ht="12.75" customHeight="1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>
      <c r="A32" s="4"/>
      <c r="B32" s="24"/>
      <c r="C32" s="19" t="s">
        <v>10</v>
      </c>
      <c r="D32" s="37"/>
      <c r="E32" s="37"/>
      <c r="F32" s="19" t="s">
        <v>9</v>
      </c>
      <c r="G32" s="37"/>
      <c r="H32" s="38">
        <f ca="1">TODAY()</f>
        <v>45030</v>
      </c>
      <c r="I32" s="37"/>
      <c r="J32" s="12"/>
    </row>
    <row r="33" spans="1:10" ht="47.25" customHeight="1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>
      <c r="A34" s="29"/>
      <c r="B34" s="29"/>
      <c r="C34" s="30"/>
      <c r="D34" s="231"/>
      <c r="E34" s="231"/>
      <c r="F34" s="30"/>
      <c r="G34" s="231"/>
      <c r="H34" s="231"/>
      <c r="I34" s="231"/>
      <c r="J34" s="36"/>
    </row>
    <row r="35" spans="1:10" ht="12.75" customHeight="1">
      <c r="A35" s="4"/>
      <c r="B35" s="4"/>
      <c r="C35" s="5"/>
      <c r="D35" s="271" t="s">
        <v>2</v>
      </c>
      <c r="E35" s="271"/>
      <c r="F35" s="5"/>
      <c r="G35" s="43"/>
      <c r="H35" s="13" t="s">
        <v>3</v>
      </c>
      <c r="I35" s="43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5" t="s">
        <v>15</v>
      </c>
      <c r="C37" s="3"/>
      <c r="D37" s="3"/>
      <c r="E37" s="3"/>
      <c r="F37" s="102"/>
      <c r="G37" s="102"/>
      <c r="H37" s="102"/>
      <c r="I37" s="102"/>
      <c r="J37" s="3"/>
    </row>
    <row r="38" spans="1:10" ht="25.5" customHeight="1" hidden="1">
      <c r="A38" s="94" t="s">
        <v>37</v>
      </c>
      <c r="B38" s="96" t="s">
        <v>16</v>
      </c>
      <c r="C38" s="97" t="s">
        <v>5</v>
      </c>
      <c r="D38" s="98"/>
      <c r="E38" s="98"/>
      <c r="F38" s="103" t="str">
        <f>B23</f>
        <v>Základ pro sníženou DPH</v>
      </c>
      <c r="G38" s="103" t="str">
        <f>B25</f>
        <v>Základ pro základní DPH</v>
      </c>
      <c r="H38" s="104" t="s">
        <v>17</v>
      </c>
      <c r="I38" s="104" t="s">
        <v>1</v>
      </c>
      <c r="J38" s="99" t="s">
        <v>0</v>
      </c>
    </row>
    <row r="39" spans="1:10" ht="25.5" customHeight="1" hidden="1">
      <c r="A39" s="94">
        <v>1</v>
      </c>
      <c r="B39" s="100" t="s">
        <v>54</v>
      </c>
      <c r="C39" s="254" t="s">
        <v>47</v>
      </c>
      <c r="D39" s="255"/>
      <c r="E39" s="255"/>
      <c r="F39" s="105">
        <f>'Rozpočet Pol'!AC335</f>
        <v>0</v>
      </c>
      <c r="G39" s="106">
        <f>'Rozpočet Pol'!AD335</f>
        <v>0</v>
      </c>
      <c r="H39" s="107">
        <f>(F39*SazbaDPH1/100)+(G39*SazbaDPH2/100)</f>
        <v>0</v>
      </c>
      <c r="I39" s="107">
        <f>F39+G39+H39</f>
        <v>0</v>
      </c>
      <c r="J39" s="101" t="e">
        <f>IF(_xlfn.SINGLE(CenaCelkemVypocet)=0,"",I39/_xlfn.SINGLE(CenaCelkemVypocet)*100)</f>
        <v>#NAME?</v>
      </c>
    </row>
    <row r="40" spans="1:10" ht="25.5" customHeight="1" hidden="1">
      <c r="A40" s="94"/>
      <c r="B40" s="256" t="s">
        <v>55</v>
      </c>
      <c r="C40" s="257"/>
      <c r="D40" s="257"/>
      <c r="E40" s="258"/>
      <c r="F40" s="108">
        <f>SUMIF(A39:A39,"=1",F39:F39)</f>
        <v>0</v>
      </c>
      <c r="G40" s="109">
        <f>SUMIF(A39:A39,"=1",G39:G39)</f>
        <v>0</v>
      </c>
      <c r="H40" s="109">
        <f>SUMIF(A39:A39,"=1",H39:H39)</f>
        <v>0</v>
      </c>
      <c r="I40" s="109">
        <f>SUMIF(A39:A39,"=1",I39:I39)</f>
        <v>0</v>
      </c>
      <c r="J40" s="95" t="e">
        <f>SUMIF(A39:A39,"=1",J39:J39)</f>
        <v>#NAME?</v>
      </c>
    </row>
    <row r="44" ht="15.75">
      <c r="B44" s="117" t="s">
        <v>57</v>
      </c>
    </row>
    <row r="46" spans="1:10" ht="25.5" customHeight="1">
      <c r="A46" s="118"/>
      <c r="B46" s="122" t="s">
        <v>16</v>
      </c>
      <c r="C46" s="122" t="s">
        <v>5</v>
      </c>
      <c r="D46" s="123"/>
      <c r="E46" s="123"/>
      <c r="F46" s="126" t="s">
        <v>58</v>
      </c>
      <c r="G46" s="126"/>
      <c r="H46" s="126"/>
      <c r="I46" s="259" t="s">
        <v>28</v>
      </c>
      <c r="J46" s="259"/>
    </row>
    <row r="47" spans="1:10" ht="25.5" customHeight="1">
      <c r="A47" s="119"/>
      <c r="B47" s="127" t="s">
        <v>59</v>
      </c>
      <c r="C47" s="273" t="s">
        <v>60</v>
      </c>
      <c r="D47" s="274"/>
      <c r="E47" s="274"/>
      <c r="F47" s="129" t="s">
        <v>23</v>
      </c>
      <c r="G47" s="130"/>
      <c r="H47" s="130"/>
      <c r="I47" s="272">
        <f>'Rozpočet Pol'!G8</f>
        <v>0</v>
      </c>
      <c r="J47" s="272"/>
    </row>
    <row r="48" spans="1:10" ht="25.5" customHeight="1">
      <c r="A48" s="119"/>
      <c r="B48" s="121" t="s">
        <v>61</v>
      </c>
      <c r="C48" s="269" t="s">
        <v>62</v>
      </c>
      <c r="D48" s="270"/>
      <c r="E48" s="270"/>
      <c r="F48" s="131" t="s">
        <v>23</v>
      </c>
      <c r="G48" s="132"/>
      <c r="H48" s="132"/>
      <c r="I48" s="268">
        <f>'Rozpočet Pol'!G35</f>
        <v>0</v>
      </c>
      <c r="J48" s="268"/>
    </row>
    <row r="49" spans="1:10" ht="25.5" customHeight="1">
      <c r="A49" s="119"/>
      <c r="B49" s="121" t="s">
        <v>63</v>
      </c>
      <c r="C49" s="269" t="s">
        <v>64</v>
      </c>
      <c r="D49" s="270"/>
      <c r="E49" s="270"/>
      <c r="F49" s="131" t="s">
        <v>23</v>
      </c>
      <c r="G49" s="132"/>
      <c r="H49" s="132"/>
      <c r="I49" s="268">
        <f>'Rozpočet Pol'!G55</f>
        <v>0</v>
      </c>
      <c r="J49" s="268"/>
    </row>
    <row r="50" spans="1:10" ht="25.5" customHeight="1">
      <c r="A50" s="119"/>
      <c r="B50" s="121" t="s">
        <v>65</v>
      </c>
      <c r="C50" s="269" t="s">
        <v>66</v>
      </c>
      <c r="D50" s="270"/>
      <c r="E50" s="270"/>
      <c r="F50" s="131" t="s">
        <v>23</v>
      </c>
      <c r="G50" s="132"/>
      <c r="H50" s="132"/>
      <c r="I50" s="268">
        <f>'Rozpočet Pol'!G73</f>
        <v>0</v>
      </c>
      <c r="J50" s="268"/>
    </row>
    <row r="51" spans="1:10" ht="25.5" customHeight="1">
      <c r="A51" s="119"/>
      <c r="B51" s="121" t="s">
        <v>67</v>
      </c>
      <c r="C51" s="269" t="s">
        <v>68</v>
      </c>
      <c r="D51" s="270"/>
      <c r="E51" s="270"/>
      <c r="F51" s="131" t="s">
        <v>23</v>
      </c>
      <c r="G51" s="132"/>
      <c r="H51" s="132"/>
      <c r="I51" s="268">
        <f>'Rozpočet Pol'!G85</f>
        <v>0</v>
      </c>
      <c r="J51" s="268"/>
    </row>
    <row r="52" spans="1:10" ht="25.5" customHeight="1">
      <c r="A52" s="119"/>
      <c r="B52" s="121" t="s">
        <v>69</v>
      </c>
      <c r="C52" s="269" t="s">
        <v>70</v>
      </c>
      <c r="D52" s="270"/>
      <c r="E52" s="270"/>
      <c r="F52" s="131" t="s">
        <v>23</v>
      </c>
      <c r="G52" s="132"/>
      <c r="H52" s="132"/>
      <c r="I52" s="268">
        <f>'Rozpočet Pol'!G92</f>
        <v>0</v>
      </c>
      <c r="J52" s="268"/>
    </row>
    <row r="53" spans="1:10" ht="25.5" customHeight="1">
      <c r="A53" s="119"/>
      <c r="B53" s="121" t="s">
        <v>71</v>
      </c>
      <c r="C53" s="269" t="s">
        <v>72</v>
      </c>
      <c r="D53" s="270"/>
      <c r="E53" s="270"/>
      <c r="F53" s="131" t="s">
        <v>23</v>
      </c>
      <c r="G53" s="132"/>
      <c r="H53" s="132"/>
      <c r="I53" s="268">
        <f>'Rozpočet Pol'!G111</f>
        <v>0</v>
      </c>
      <c r="J53" s="268"/>
    </row>
    <row r="54" spans="1:10" ht="25.5" customHeight="1">
      <c r="A54" s="119"/>
      <c r="B54" s="121" t="s">
        <v>73</v>
      </c>
      <c r="C54" s="269" t="s">
        <v>74</v>
      </c>
      <c r="D54" s="270"/>
      <c r="E54" s="270"/>
      <c r="F54" s="131" t="s">
        <v>23</v>
      </c>
      <c r="G54" s="132"/>
      <c r="H54" s="132"/>
      <c r="I54" s="268">
        <f>'Rozpočet Pol'!G128</f>
        <v>0</v>
      </c>
      <c r="J54" s="268"/>
    </row>
    <row r="55" spans="1:10" ht="25.5" customHeight="1">
      <c r="A55" s="119"/>
      <c r="B55" s="121" t="s">
        <v>75</v>
      </c>
      <c r="C55" s="269" t="s">
        <v>76</v>
      </c>
      <c r="D55" s="270"/>
      <c r="E55" s="270"/>
      <c r="F55" s="131" t="s">
        <v>23</v>
      </c>
      <c r="G55" s="132"/>
      <c r="H55" s="132"/>
      <c r="I55" s="268">
        <f>'Rozpočet Pol'!G133</f>
        <v>0</v>
      </c>
      <c r="J55" s="268"/>
    </row>
    <row r="56" spans="1:10" ht="25.5" customHeight="1">
      <c r="A56" s="119"/>
      <c r="B56" s="121" t="s">
        <v>77</v>
      </c>
      <c r="C56" s="269" t="s">
        <v>78</v>
      </c>
      <c r="D56" s="270"/>
      <c r="E56" s="270"/>
      <c r="F56" s="131" t="s">
        <v>23</v>
      </c>
      <c r="G56" s="132"/>
      <c r="H56" s="132"/>
      <c r="I56" s="268">
        <f>'Rozpočet Pol'!G137</f>
        <v>0</v>
      </c>
      <c r="J56" s="268"/>
    </row>
    <row r="57" spans="1:10" ht="25.5" customHeight="1">
      <c r="A57" s="119"/>
      <c r="B57" s="121" t="s">
        <v>79</v>
      </c>
      <c r="C57" s="269" t="s">
        <v>80</v>
      </c>
      <c r="D57" s="270"/>
      <c r="E57" s="270"/>
      <c r="F57" s="131" t="s">
        <v>23</v>
      </c>
      <c r="G57" s="132"/>
      <c r="H57" s="132"/>
      <c r="I57" s="268">
        <f>'Rozpočet Pol'!G145</f>
        <v>0</v>
      </c>
      <c r="J57" s="268"/>
    </row>
    <row r="58" spans="1:10" ht="25.5" customHeight="1">
      <c r="A58" s="119"/>
      <c r="B58" s="121" t="s">
        <v>81</v>
      </c>
      <c r="C58" s="269" t="s">
        <v>82</v>
      </c>
      <c r="D58" s="270"/>
      <c r="E58" s="270"/>
      <c r="F58" s="131" t="s">
        <v>23</v>
      </c>
      <c r="G58" s="132"/>
      <c r="H58" s="132"/>
      <c r="I58" s="268">
        <f>'Rozpočet Pol'!G148</f>
        <v>0</v>
      </c>
      <c r="J58" s="268"/>
    </row>
    <row r="59" spans="1:10" ht="25.5" customHeight="1">
      <c r="A59" s="119"/>
      <c r="B59" s="121" t="s">
        <v>83</v>
      </c>
      <c r="C59" s="269" t="s">
        <v>84</v>
      </c>
      <c r="D59" s="270"/>
      <c r="E59" s="270"/>
      <c r="F59" s="131" t="s">
        <v>23</v>
      </c>
      <c r="G59" s="132"/>
      <c r="H59" s="132"/>
      <c r="I59" s="268">
        <f>'Rozpočet Pol'!G152</f>
        <v>0</v>
      </c>
      <c r="J59" s="268"/>
    </row>
    <row r="60" spans="1:10" ht="25.5" customHeight="1">
      <c r="A60" s="119"/>
      <c r="B60" s="121" t="s">
        <v>85</v>
      </c>
      <c r="C60" s="269" t="s">
        <v>86</v>
      </c>
      <c r="D60" s="270"/>
      <c r="E60" s="270"/>
      <c r="F60" s="131" t="s">
        <v>24</v>
      </c>
      <c r="G60" s="132"/>
      <c r="H60" s="132"/>
      <c r="I60" s="268">
        <f>'Rozpočet Pol'!G155</f>
        <v>0</v>
      </c>
      <c r="J60" s="268"/>
    </row>
    <row r="61" spans="1:10" ht="25.5" customHeight="1">
      <c r="A61" s="119"/>
      <c r="B61" s="121" t="s">
        <v>87</v>
      </c>
      <c r="C61" s="269" t="s">
        <v>88</v>
      </c>
      <c r="D61" s="270"/>
      <c r="E61" s="270"/>
      <c r="F61" s="131" t="s">
        <v>24</v>
      </c>
      <c r="G61" s="132"/>
      <c r="H61" s="132"/>
      <c r="I61" s="268">
        <f>'Rozpočet Pol'!G172</f>
        <v>0</v>
      </c>
      <c r="J61" s="268"/>
    </row>
    <row r="62" spans="1:10" ht="25.5" customHeight="1">
      <c r="A62" s="119"/>
      <c r="B62" s="121" t="s">
        <v>89</v>
      </c>
      <c r="C62" s="269" t="s">
        <v>90</v>
      </c>
      <c r="D62" s="270"/>
      <c r="E62" s="270"/>
      <c r="F62" s="131" t="s">
        <v>24</v>
      </c>
      <c r="G62" s="132"/>
      <c r="H62" s="132"/>
      <c r="I62" s="268">
        <f>'Rozpočet Pol'!G185</f>
        <v>0</v>
      </c>
      <c r="J62" s="268"/>
    </row>
    <row r="63" spans="1:10" ht="25.5" customHeight="1">
      <c r="A63" s="119"/>
      <c r="B63" s="121" t="s">
        <v>91</v>
      </c>
      <c r="C63" s="269" t="s">
        <v>92</v>
      </c>
      <c r="D63" s="270"/>
      <c r="E63" s="270"/>
      <c r="F63" s="131" t="s">
        <v>24</v>
      </c>
      <c r="G63" s="132"/>
      <c r="H63" s="132"/>
      <c r="I63" s="268">
        <f>'Rozpočet Pol'!G196</f>
        <v>0</v>
      </c>
      <c r="J63" s="268"/>
    </row>
    <row r="64" spans="1:10" ht="25.5" customHeight="1">
      <c r="A64" s="119"/>
      <c r="B64" s="121" t="s">
        <v>93</v>
      </c>
      <c r="C64" s="269" t="s">
        <v>94</v>
      </c>
      <c r="D64" s="270"/>
      <c r="E64" s="270"/>
      <c r="F64" s="131" t="s">
        <v>24</v>
      </c>
      <c r="G64" s="132"/>
      <c r="H64" s="132"/>
      <c r="I64" s="268">
        <f>'Rozpočet Pol'!G207</f>
        <v>0</v>
      </c>
      <c r="J64" s="268"/>
    </row>
    <row r="65" spans="1:10" ht="25.5" customHeight="1">
      <c r="A65" s="119"/>
      <c r="B65" s="121" t="s">
        <v>95</v>
      </c>
      <c r="C65" s="269" t="s">
        <v>96</v>
      </c>
      <c r="D65" s="270"/>
      <c r="E65" s="270"/>
      <c r="F65" s="131" t="s">
        <v>24</v>
      </c>
      <c r="G65" s="132"/>
      <c r="H65" s="132"/>
      <c r="I65" s="268">
        <f>'Rozpočet Pol'!G219</f>
        <v>0</v>
      </c>
      <c r="J65" s="268"/>
    </row>
    <row r="66" spans="1:10" ht="25.5" customHeight="1">
      <c r="A66" s="119"/>
      <c r="B66" s="121" t="s">
        <v>97</v>
      </c>
      <c r="C66" s="269" t="s">
        <v>98</v>
      </c>
      <c r="D66" s="270"/>
      <c r="E66" s="270"/>
      <c r="F66" s="131" t="s">
        <v>24</v>
      </c>
      <c r="G66" s="132"/>
      <c r="H66" s="132"/>
      <c r="I66" s="268">
        <f>'Rozpočet Pol'!G223</f>
        <v>0</v>
      </c>
      <c r="J66" s="268"/>
    </row>
    <row r="67" spans="1:10" ht="25.5" customHeight="1">
      <c r="A67" s="119"/>
      <c r="B67" s="121" t="s">
        <v>99</v>
      </c>
      <c r="C67" s="269" t="s">
        <v>100</v>
      </c>
      <c r="D67" s="270"/>
      <c r="E67" s="270"/>
      <c r="F67" s="131" t="s">
        <v>24</v>
      </c>
      <c r="G67" s="132"/>
      <c r="H67" s="132"/>
      <c r="I67" s="268">
        <f>'Rozpočet Pol'!G239</f>
        <v>0</v>
      </c>
      <c r="J67" s="268"/>
    </row>
    <row r="68" spans="1:10" ht="25.5" customHeight="1">
      <c r="A68" s="119"/>
      <c r="B68" s="121" t="s">
        <v>101</v>
      </c>
      <c r="C68" s="269" t="s">
        <v>102</v>
      </c>
      <c r="D68" s="270"/>
      <c r="E68" s="270"/>
      <c r="F68" s="131" t="s">
        <v>24</v>
      </c>
      <c r="G68" s="132"/>
      <c r="H68" s="132"/>
      <c r="I68" s="268">
        <f>'Rozpočet Pol'!G247</f>
        <v>0</v>
      </c>
      <c r="J68" s="268"/>
    </row>
    <row r="69" spans="1:10" ht="25.5" customHeight="1">
      <c r="A69" s="119"/>
      <c r="B69" s="121" t="s">
        <v>103</v>
      </c>
      <c r="C69" s="269" t="s">
        <v>104</v>
      </c>
      <c r="D69" s="270"/>
      <c r="E69" s="270"/>
      <c r="F69" s="131" t="s">
        <v>24</v>
      </c>
      <c r="G69" s="132"/>
      <c r="H69" s="132"/>
      <c r="I69" s="268">
        <f>'Rozpočet Pol'!G262</f>
        <v>0</v>
      </c>
      <c r="J69" s="268"/>
    </row>
    <row r="70" spans="1:10" ht="25.5" customHeight="1">
      <c r="A70" s="119"/>
      <c r="B70" s="121" t="s">
        <v>105</v>
      </c>
      <c r="C70" s="269" t="s">
        <v>106</v>
      </c>
      <c r="D70" s="270"/>
      <c r="E70" s="270"/>
      <c r="F70" s="131" t="s">
        <v>24</v>
      </c>
      <c r="G70" s="132"/>
      <c r="H70" s="132"/>
      <c r="I70" s="268">
        <f>'Rozpočet Pol'!G278</f>
        <v>0</v>
      </c>
      <c r="J70" s="268"/>
    </row>
    <row r="71" spans="1:10" ht="25.5" customHeight="1">
      <c r="A71" s="119"/>
      <c r="B71" s="121" t="s">
        <v>107</v>
      </c>
      <c r="C71" s="269" t="s">
        <v>108</v>
      </c>
      <c r="D71" s="270"/>
      <c r="E71" s="270"/>
      <c r="F71" s="131" t="s">
        <v>24</v>
      </c>
      <c r="G71" s="132"/>
      <c r="H71" s="132"/>
      <c r="I71" s="268">
        <f>'Rozpočet Pol'!G282</f>
        <v>0</v>
      </c>
      <c r="J71" s="268"/>
    </row>
    <row r="72" spans="1:10" ht="25.5" customHeight="1">
      <c r="A72" s="119"/>
      <c r="B72" s="121" t="s">
        <v>109</v>
      </c>
      <c r="C72" s="269" t="s">
        <v>110</v>
      </c>
      <c r="D72" s="270"/>
      <c r="E72" s="270"/>
      <c r="F72" s="131" t="s">
        <v>24</v>
      </c>
      <c r="G72" s="132"/>
      <c r="H72" s="132"/>
      <c r="I72" s="268">
        <f>'Rozpočet Pol'!G294</f>
        <v>0</v>
      </c>
      <c r="J72" s="268"/>
    </row>
    <row r="73" spans="1:10" ht="25.5" customHeight="1">
      <c r="A73" s="119"/>
      <c r="B73" s="121" t="s">
        <v>111</v>
      </c>
      <c r="C73" s="269" t="s">
        <v>112</v>
      </c>
      <c r="D73" s="270"/>
      <c r="E73" s="270"/>
      <c r="F73" s="131" t="s">
        <v>24</v>
      </c>
      <c r="G73" s="132"/>
      <c r="H73" s="132"/>
      <c r="I73" s="268">
        <f>'Rozpočet Pol'!G313</f>
        <v>0</v>
      </c>
      <c r="J73" s="268"/>
    </row>
    <row r="74" spans="1:10" ht="25.5" customHeight="1">
      <c r="A74" s="119"/>
      <c r="B74" s="121" t="s">
        <v>113</v>
      </c>
      <c r="C74" s="269" t="s">
        <v>114</v>
      </c>
      <c r="D74" s="270"/>
      <c r="E74" s="270"/>
      <c r="F74" s="131" t="s">
        <v>24</v>
      </c>
      <c r="G74" s="132"/>
      <c r="H74" s="132"/>
      <c r="I74" s="268">
        <f>'Rozpočet Pol'!G316</f>
        <v>0</v>
      </c>
      <c r="J74" s="268"/>
    </row>
    <row r="75" spans="1:10" ht="25.5" customHeight="1">
      <c r="A75" s="119"/>
      <c r="B75" s="121" t="s">
        <v>115</v>
      </c>
      <c r="C75" s="269" t="s">
        <v>116</v>
      </c>
      <c r="D75" s="270"/>
      <c r="E75" s="270"/>
      <c r="F75" s="131" t="s">
        <v>25</v>
      </c>
      <c r="G75" s="132"/>
      <c r="H75" s="132"/>
      <c r="I75" s="268">
        <f>'Rozpočet Pol'!G323</f>
        <v>0</v>
      </c>
      <c r="J75" s="268"/>
    </row>
    <row r="76" spans="1:10" ht="25.5" customHeight="1">
      <c r="A76" s="119"/>
      <c r="B76" s="128" t="s">
        <v>117</v>
      </c>
      <c r="C76" s="276" t="s">
        <v>26</v>
      </c>
      <c r="D76" s="277"/>
      <c r="E76" s="277"/>
      <c r="F76" s="133" t="s">
        <v>117</v>
      </c>
      <c r="G76" s="134"/>
      <c r="H76" s="134"/>
      <c r="I76" s="275">
        <f>'Rozpočet Pol'!G327</f>
        <v>0</v>
      </c>
      <c r="J76" s="275"/>
    </row>
    <row r="77" spans="1:10" ht="25.5" customHeight="1">
      <c r="A77" s="120"/>
      <c r="B77" s="124" t="s">
        <v>1</v>
      </c>
      <c r="C77" s="124"/>
      <c r="D77" s="125"/>
      <c r="E77" s="125"/>
      <c r="F77" s="135"/>
      <c r="G77" s="136"/>
      <c r="H77" s="136"/>
      <c r="I77" s="278">
        <f>SUM(I47:I76)</f>
        <v>0</v>
      </c>
      <c r="J77" s="278"/>
    </row>
    <row r="78" spans="6:10" ht="12.75">
      <c r="F78" s="137"/>
      <c r="G78" s="93"/>
      <c r="H78" s="137"/>
      <c r="I78" s="93"/>
      <c r="J78" s="93"/>
    </row>
    <row r="79" spans="6:10" ht="12.75">
      <c r="F79" s="137"/>
      <c r="G79" s="93"/>
      <c r="H79" s="137"/>
      <c r="I79" s="93"/>
      <c r="J79" s="93"/>
    </row>
    <row r="80" spans="6:10" ht="12.75">
      <c r="F80" s="137"/>
      <c r="G80" s="93"/>
      <c r="H80" s="137"/>
      <c r="I80" s="93"/>
      <c r="J80" s="93"/>
    </row>
  </sheetData>
  <sheetProtection password="EF83" sheet="1"/>
  <mergeCells count="101">
    <mergeCell ref="I75:J75"/>
    <mergeCell ref="C75:E75"/>
    <mergeCell ref="I76:J76"/>
    <mergeCell ref="C76:E76"/>
    <mergeCell ref="I77:J77"/>
    <mergeCell ref="I72:J72"/>
    <mergeCell ref="C72:E72"/>
    <mergeCell ref="I73:J73"/>
    <mergeCell ref="C73:E73"/>
    <mergeCell ref="I74:J74"/>
    <mergeCell ref="I68:J68"/>
    <mergeCell ref="C68:E68"/>
    <mergeCell ref="C74:E74"/>
    <mergeCell ref="I69:J69"/>
    <mergeCell ref="C69:E69"/>
    <mergeCell ref="I70:J70"/>
    <mergeCell ref="C70:E70"/>
    <mergeCell ref="I71:J71"/>
    <mergeCell ref="C71:E71"/>
    <mergeCell ref="I65:J65"/>
    <mergeCell ref="C65:E65"/>
    <mergeCell ref="I66:J66"/>
    <mergeCell ref="C66:E66"/>
    <mergeCell ref="I67:J67"/>
    <mergeCell ref="C67:E67"/>
    <mergeCell ref="I62:J62"/>
    <mergeCell ref="C62:E62"/>
    <mergeCell ref="I63:J63"/>
    <mergeCell ref="C63:E63"/>
    <mergeCell ref="I64:J64"/>
    <mergeCell ref="C64:E64"/>
    <mergeCell ref="I59:J59"/>
    <mergeCell ref="C59:E59"/>
    <mergeCell ref="I60:J60"/>
    <mergeCell ref="C60:E60"/>
    <mergeCell ref="I61:J61"/>
    <mergeCell ref="C61:E61"/>
    <mergeCell ref="I56:J56"/>
    <mergeCell ref="C56:E56"/>
    <mergeCell ref="I57:J57"/>
    <mergeCell ref="C57:E57"/>
    <mergeCell ref="I58:J58"/>
    <mergeCell ref="C58:E58"/>
    <mergeCell ref="I53:J53"/>
    <mergeCell ref="C53:E53"/>
    <mergeCell ref="I54:J54"/>
    <mergeCell ref="C54:E54"/>
    <mergeCell ref="I55:J55"/>
    <mergeCell ref="C55:E55"/>
    <mergeCell ref="I50:J50"/>
    <mergeCell ref="C50:E50"/>
    <mergeCell ref="I51:J51"/>
    <mergeCell ref="C51:E51"/>
    <mergeCell ref="I52:J52"/>
    <mergeCell ref="C52:E52"/>
    <mergeCell ref="G24:I24"/>
    <mergeCell ref="G23:I23"/>
    <mergeCell ref="I48:J48"/>
    <mergeCell ref="C48:E48"/>
    <mergeCell ref="I49:J49"/>
    <mergeCell ref="C49:E49"/>
    <mergeCell ref="D34:E34"/>
    <mergeCell ref="D35:E35"/>
    <mergeCell ref="I47:J47"/>
    <mergeCell ref="C47:E47"/>
    <mergeCell ref="I15:J15"/>
    <mergeCell ref="E16:F16"/>
    <mergeCell ref="I16:J16"/>
    <mergeCell ref="I19:J19"/>
    <mergeCell ref="G21:H21"/>
    <mergeCell ref="G20:H20"/>
    <mergeCell ref="C39:E39"/>
    <mergeCell ref="B40:E40"/>
    <mergeCell ref="I46:J46"/>
    <mergeCell ref="I20:J20"/>
    <mergeCell ref="I21:J21"/>
    <mergeCell ref="D12:G12"/>
    <mergeCell ref="D13:G13"/>
    <mergeCell ref="G19:H19"/>
    <mergeCell ref="G28:I28"/>
    <mergeCell ref="G15:H15"/>
    <mergeCell ref="B1:J1"/>
    <mergeCell ref="G26:I26"/>
    <mergeCell ref="G27:I27"/>
    <mergeCell ref="G29:I29"/>
    <mergeCell ref="G25:I25"/>
    <mergeCell ref="I17:J17"/>
    <mergeCell ref="I18:J18"/>
    <mergeCell ref="E21:F21"/>
    <mergeCell ref="D11:G11"/>
    <mergeCell ref="D3:J3"/>
    <mergeCell ref="G34:I34"/>
    <mergeCell ref="D2:J2"/>
    <mergeCell ref="E17:F17"/>
    <mergeCell ref="G16:H16"/>
    <mergeCell ref="G17:H17"/>
    <mergeCell ref="G18:H18"/>
    <mergeCell ref="E19:F19"/>
    <mergeCell ref="E20:F20"/>
    <mergeCell ref="E18:F18"/>
    <mergeCell ref="E15:F15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79" t="s">
        <v>6</v>
      </c>
      <c r="B1" s="279"/>
      <c r="C1" s="280"/>
      <c r="D1" s="279"/>
      <c r="E1" s="279"/>
      <c r="F1" s="279"/>
      <c r="G1" s="279"/>
    </row>
    <row r="2" spans="1:7" ht="24.75" customHeight="1">
      <c r="A2" s="77" t="s">
        <v>41</v>
      </c>
      <c r="B2" s="76"/>
      <c r="C2" s="281"/>
      <c r="D2" s="281"/>
      <c r="E2" s="281"/>
      <c r="F2" s="281"/>
      <c r="G2" s="282"/>
    </row>
    <row r="3" spans="1:7" ht="24.75" customHeight="1" hidden="1">
      <c r="A3" s="77" t="s">
        <v>7</v>
      </c>
      <c r="B3" s="76"/>
      <c r="C3" s="281"/>
      <c r="D3" s="281"/>
      <c r="E3" s="281"/>
      <c r="F3" s="281"/>
      <c r="G3" s="282"/>
    </row>
    <row r="4" spans="1:7" ht="24.75" customHeight="1" hidden="1">
      <c r="A4" s="77" t="s">
        <v>8</v>
      </c>
      <c r="B4" s="76"/>
      <c r="C4" s="281"/>
      <c r="D4" s="281"/>
      <c r="E4" s="281"/>
      <c r="F4" s="281"/>
      <c r="G4" s="282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H345"/>
  <sheetViews>
    <sheetView zoomScale="130" zoomScaleNormal="130" zoomScalePageLayoutView="0" workbookViewId="0" topLeftCell="A312">
      <selection activeCell="F329" sqref="F329"/>
    </sheetView>
  </sheetViews>
  <sheetFormatPr defaultColWidth="9.00390625" defaultRowHeight="12.75" outlineLevelRow="1"/>
  <cols>
    <col min="1" max="1" width="4.25390625" style="0" customWidth="1"/>
    <col min="2" max="2" width="14.375" style="92" customWidth="1"/>
    <col min="3" max="3" width="56.875" style="92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83" t="s">
        <v>6</v>
      </c>
      <c r="B1" s="283"/>
      <c r="C1" s="283"/>
      <c r="D1" s="283"/>
      <c r="E1" s="283"/>
      <c r="F1" s="283"/>
      <c r="G1" s="283"/>
      <c r="AE1" t="s">
        <v>120</v>
      </c>
    </row>
    <row r="2" spans="1:31" ht="24.75" customHeight="1">
      <c r="A2" s="142" t="s">
        <v>119</v>
      </c>
      <c r="B2" s="140"/>
      <c r="C2" s="284" t="s">
        <v>719</v>
      </c>
      <c r="D2" s="285"/>
      <c r="E2" s="285"/>
      <c r="F2" s="285"/>
      <c r="G2" s="286"/>
      <c r="AE2" t="s">
        <v>121</v>
      </c>
    </row>
    <row r="3" spans="1:31" ht="24.75" customHeight="1">
      <c r="A3" s="143" t="s">
        <v>7</v>
      </c>
      <c r="B3" s="141"/>
      <c r="C3" s="287" t="s">
        <v>43</v>
      </c>
      <c r="D3" s="288"/>
      <c r="E3" s="288"/>
      <c r="F3" s="288"/>
      <c r="G3" s="289"/>
      <c r="AE3" t="s">
        <v>122</v>
      </c>
    </row>
    <row r="4" spans="1:31" ht="24.75" customHeight="1" hidden="1">
      <c r="A4" s="143" t="s">
        <v>8</v>
      </c>
      <c r="B4" s="141"/>
      <c r="C4" s="287"/>
      <c r="D4" s="288"/>
      <c r="E4" s="288"/>
      <c r="F4" s="288"/>
      <c r="G4" s="289"/>
      <c r="AE4" t="s">
        <v>123</v>
      </c>
    </row>
    <row r="5" spans="1:31" ht="12.75" hidden="1">
      <c r="A5" s="144" t="s">
        <v>124</v>
      </c>
      <c r="B5" s="145"/>
      <c r="C5" s="146"/>
      <c r="D5" s="147"/>
      <c r="E5" s="147"/>
      <c r="F5" s="147"/>
      <c r="G5" s="148"/>
      <c r="AE5" t="s">
        <v>125</v>
      </c>
    </row>
    <row r="7" spans="1:21" ht="38.25">
      <c r="A7" s="153" t="s">
        <v>126</v>
      </c>
      <c r="B7" s="154" t="s">
        <v>127</v>
      </c>
      <c r="C7" s="154" t="s">
        <v>128</v>
      </c>
      <c r="D7" s="153" t="s">
        <v>129</v>
      </c>
      <c r="E7" s="153" t="s">
        <v>130</v>
      </c>
      <c r="F7" s="149" t="s">
        <v>131</v>
      </c>
      <c r="G7" s="174" t="s">
        <v>28</v>
      </c>
      <c r="H7" s="175" t="s">
        <v>29</v>
      </c>
      <c r="I7" s="175" t="s">
        <v>132</v>
      </c>
      <c r="J7" s="175" t="s">
        <v>30</v>
      </c>
      <c r="K7" s="175" t="s">
        <v>133</v>
      </c>
      <c r="L7" s="175" t="s">
        <v>134</v>
      </c>
      <c r="M7" s="175" t="s">
        <v>135</v>
      </c>
      <c r="N7" s="175" t="s">
        <v>136</v>
      </c>
      <c r="O7" s="175" t="s">
        <v>137</v>
      </c>
      <c r="P7" s="175" t="s">
        <v>138</v>
      </c>
      <c r="Q7" s="175" t="s">
        <v>139</v>
      </c>
      <c r="R7" s="175" t="s">
        <v>140</v>
      </c>
      <c r="S7" s="175" t="s">
        <v>141</v>
      </c>
      <c r="T7" s="175" t="s">
        <v>142</v>
      </c>
      <c r="U7" s="156" t="s">
        <v>143</v>
      </c>
    </row>
    <row r="8" spans="1:31" ht="12.75">
      <c r="A8" s="176" t="s">
        <v>144</v>
      </c>
      <c r="B8" s="177" t="s">
        <v>59</v>
      </c>
      <c r="C8" s="178" t="s">
        <v>60</v>
      </c>
      <c r="D8" s="179"/>
      <c r="E8" s="180"/>
      <c r="F8" s="181"/>
      <c r="G8" s="181">
        <f>SUMIF(AE9:AE34,"&lt;&gt;NOR",G9:G34)</f>
        <v>0</v>
      </c>
      <c r="H8" s="181"/>
      <c r="I8" s="181">
        <f>SUM(I9:I34)</f>
        <v>0</v>
      </c>
      <c r="J8" s="181"/>
      <c r="K8" s="181">
        <f>SUM(K9:K34)</f>
        <v>0</v>
      </c>
      <c r="L8" s="181"/>
      <c r="M8" s="181">
        <f>SUM(M9:M34)</f>
        <v>0</v>
      </c>
      <c r="N8" s="155"/>
      <c r="O8" s="155">
        <f>SUM(O9:O34)</f>
        <v>6.96</v>
      </c>
      <c r="P8" s="155"/>
      <c r="Q8" s="155">
        <f>SUM(Q9:Q34)</f>
        <v>0</v>
      </c>
      <c r="R8" s="155"/>
      <c r="S8" s="155"/>
      <c r="T8" s="176"/>
      <c r="U8" s="155">
        <f>SUM(U9:U34)</f>
        <v>53.290000000000006</v>
      </c>
      <c r="AE8" t="s">
        <v>145</v>
      </c>
    </row>
    <row r="9" spans="1:60" ht="12.75" outlineLevel="1">
      <c r="A9" s="151">
        <v>1</v>
      </c>
      <c r="B9" s="157" t="s">
        <v>146</v>
      </c>
      <c r="C9" s="193" t="s">
        <v>147</v>
      </c>
      <c r="D9" s="159" t="s">
        <v>148</v>
      </c>
      <c r="E9" s="167">
        <v>10.3635</v>
      </c>
      <c r="F9" s="171">
        <v>0</v>
      </c>
      <c r="G9" s="172">
        <f>ROUND(E9*F9,2)</f>
        <v>0</v>
      </c>
      <c r="H9" s="172"/>
      <c r="I9" s="172">
        <f>ROUND(E9*H9,2)</f>
        <v>0</v>
      </c>
      <c r="J9" s="172"/>
      <c r="K9" s="172">
        <f>ROUND(E9*J9,2)</f>
        <v>0</v>
      </c>
      <c r="L9" s="172">
        <v>21</v>
      </c>
      <c r="M9" s="172">
        <f>G9*(1+L9/100)</f>
        <v>0</v>
      </c>
      <c r="N9" s="160">
        <v>0</v>
      </c>
      <c r="O9" s="160">
        <f>ROUND(E9*N9,5)</f>
        <v>0</v>
      </c>
      <c r="P9" s="160">
        <v>0</v>
      </c>
      <c r="Q9" s="160">
        <f>ROUND(E9*P9,5)</f>
        <v>0</v>
      </c>
      <c r="R9" s="160"/>
      <c r="S9" s="160"/>
      <c r="T9" s="161">
        <v>0.097</v>
      </c>
      <c r="U9" s="160">
        <f>ROUND(E9*T9,2)</f>
        <v>1.01</v>
      </c>
      <c r="V9" s="150"/>
      <c r="W9" s="150"/>
      <c r="X9" s="150"/>
      <c r="Y9" s="150"/>
      <c r="Z9" s="150"/>
      <c r="AA9" s="150"/>
      <c r="AB9" s="150"/>
      <c r="AC9" s="150"/>
      <c r="AD9" s="150"/>
      <c r="AE9" s="150" t="s">
        <v>149</v>
      </c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ht="12.75" outlineLevel="1">
      <c r="A10" s="151"/>
      <c r="B10" s="157"/>
      <c r="C10" s="194" t="s">
        <v>150</v>
      </c>
      <c r="D10" s="162"/>
      <c r="E10" s="168">
        <v>10.3635</v>
      </c>
      <c r="F10" s="228"/>
      <c r="G10" s="172"/>
      <c r="H10" s="172"/>
      <c r="I10" s="172"/>
      <c r="J10" s="172"/>
      <c r="K10" s="172"/>
      <c r="L10" s="172"/>
      <c r="M10" s="172"/>
      <c r="N10" s="160"/>
      <c r="O10" s="160"/>
      <c r="P10" s="160"/>
      <c r="Q10" s="160"/>
      <c r="R10" s="160"/>
      <c r="S10" s="160"/>
      <c r="T10" s="161"/>
      <c r="U10" s="160"/>
      <c r="V10" s="150"/>
      <c r="W10" s="150"/>
      <c r="X10" s="150"/>
      <c r="Y10" s="150"/>
      <c r="Z10" s="150"/>
      <c r="AA10" s="150"/>
      <c r="AB10" s="150"/>
      <c r="AC10" s="150"/>
      <c r="AD10" s="150"/>
      <c r="AE10" s="150" t="s">
        <v>151</v>
      </c>
      <c r="AF10" s="150">
        <v>0</v>
      </c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ht="12.75" outlineLevel="1">
      <c r="A11" s="151">
        <v>2</v>
      </c>
      <c r="B11" s="157" t="s">
        <v>152</v>
      </c>
      <c r="C11" s="193" t="s">
        <v>153</v>
      </c>
      <c r="D11" s="159" t="s">
        <v>148</v>
      </c>
      <c r="E11" s="167">
        <v>7.8571875</v>
      </c>
      <c r="F11" s="171">
        <f>H11+J11</f>
        <v>0</v>
      </c>
      <c r="G11" s="172">
        <f>ROUND(E11*F11,2)</f>
        <v>0</v>
      </c>
      <c r="H11" s="172"/>
      <c r="I11" s="172">
        <f>ROUND(E11*H11,2)</f>
        <v>0</v>
      </c>
      <c r="J11" s="172"/>
      <c r="K11" s="172">
        <f>ROUND(E11*J11,2)</f>
        <v>0</v>
      </c>
      <c r="L11" s="172">
        <v>21</v>
      </c>
      <c r="M11" s="172">
        <f>G11*(1+L11/100)</f>
        <v>0</v>
      </c>
      <c r="N11" s="160">
        <v>0</v>
      </c>
      <c r="O11" s="160">
        <f>ROUND(E11*N11,5)</f>
        <v>0</v>
      </c>
      <c r="P11" s="160">
        <v>0</v>
      </c>
      <c r="Q11" s="160">
        <f>ROUND(E11*P11,5)</f>
        <v>0</v>
      </c>
      <c r="R11" s="160"/>
      <c r="S11" s="160"/>
      <c r="T11" s="161">
        <v>0.368</v>
      </c>
      <c r="U11" s="160">
        <f>ROUND(E11*T11,2)</f>
        <v>2.89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 t="s">
        <v>149</v>
      </c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12.75" outlineLevel="1">
      <c r="A12" s="151"/>
      <c r="B12" s="157"/>
      <c r="C12" s="194" t="s">
        <v>154</v>
      </c>
      <c r="D12" s="162"/>
      <c r="E12" s="168">
        <v>7.8571875</v>
      </c>
      <c r="F12" s="228"/>
      <c r="G12" s="172"/>
      <c r="H12" s="172"/>
      <c r="I12" s="172"/>
      <c r="J12" s="172"/>
      <c r="K12" s="172"/>
      <c r="L12" s="172"/>
      <c r="M12" s="172"/>
      <c r="N12" s="160"/>
      <c r="O12" s="160"/>
      <c r="P12" s="160"/>
      <c r="Q12" s="160"/>
      <c r="R12" s="160"/>
      <c r="S12" s="160"/>
      <c r="T12" s="161"/>
      <c r="U12" s="160"/>
      <c r="V12" s="150"/>
      <c r="W12" s="150"/>
      <c r="X12" s="150"/>
      <c r="Y12" s="150"/>
      <c r="Z12" s="150"/>
      <c r="AA12" s="150"/>
      <c r="AB12" s="150"/>
      <c r="AC12" s="150"/>
      <c r="AD12" s="150"/>
      <c r="AE12" s="150" t="s">
        <v>151</v>
      </c>
      <c r="AF12" s="150">
        <v>0</v>
      </c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12.75" outlineLevel="1">
      <c r="A13" s="151">
        <v>3</v>
      </c>
      <c r="B13" s="157" t="s">
        <v>155</v>
      </c>
      <c r="C13" s="193" t="s">
        <v>156</v>
      </c>
      <c r="D13" s="159" t="s">
        <v>148</v>
      </c>
      <c r="E13" s="167">
        <v>7.85719</v>
      </c>
      <c r="F13" s="171">
        <f>H13+J13</f>
        <v>0</v>
      </c>
      <c r="G13" s="172">
        <f>ROUND(E13*F13,2)</f>
        <v>0</v>
      </c>
      <c r="H13" s="172"/>
      <c r="I13" s="172">
        <f>ROUND(E13*H13,2)</f>
        <v>0</v>
      </c>
      <c r="J13" s="172"/>
      <c r="K13" s="172">
        <f>ROUND(E13*J13,2)</f>
        <v>0</v>
      </c>
      <c r="L13" s="172">
        <v>21</v>
      </c>
      <c r="M13" s="172">
        <f>G13*(1+L13/100)</f>
        <v>0</v>
      </c>
      <c r="N13" s="160">
        <v>0</v>
      </c>
      <c r="O13" s="160">
        <f>ROUND(E13*N13,5)</f>
        <v>0</v>
      </c>
      <c r="P13" s="160">
        <v>0</v>
      </c>
      <c r="Q13" s="160">
        <f>ROUND(E13*P13,5)</f>
        <v>0</v>
      </c>
      <c r="R13" s="160"/>
      <c r="S13" s="160"/>
      <c r="T13" s="161">
        <v>0.058</v>
      </c>
      <c r="U13" s="160">
        <f>ROUND(E13*T13,2)</f>
        <v>0.46</v>
      </c>
      <c r="V13" s="150"/>
      <c r="W13" s="150"/>
      <c r="X13" s="150"/>
      <c r="Y13" s="150"/>
      <c r="Z13" s="150"/>
      <c r="AA13" s="150"/>
      <c r="AB13" s="150"/>
      <c r="AC13" s="150"/>
      <c r="AD13" s="150"/>
      <c r="AE13" s="150" t="s">
        <v>149</v>
      </c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12.75" outlineLevel="1">
      <c r="A14" s="151">
        <v>4</v>
      </c>
      <c r="B14" s="157" t="s">
        <v>157</v>
      </c>
      <c r="C14" s="193" t="s">
        <v>158</v>
      </c>
      <c r="D14" s="159" t="s">
        <v>148</v>
      </c>
      <c r="E14" s="167">
        <v>11.844</v>
      </c>
      <c r="F14" s="171">
        <f>H14+J14</f>
        <v>0</v>
      </c>
      <c r="G14" s="172">
        <f>ROUND(E14*F14,2)</f>
        <v>0</v>
      </c>
      <c r="H14" s="172"/>
      <c r="I14" s="172">
        <f>ROUND(E14*H14,2)</f>
        <v>0</v>
      </c>
      <c r="J14" s="172"/>
      <c r="K14" s="172">
        <f>ROUND(E14*J14,2)</f>
        <v>0</v>
      </c>
      <c r="L14" s="172">
        <v>21</v>
      </c>
      <c r="M14" s="172">
        <f>G14*(1+L14/100)</f>
        <v>0</v>
      </c>
      <c r="N14" s="160">
        <v>0</v>
      </c>
      <c r="O14" s="160">
        <f>ROUND(E14*N14,5)</f>
        <v>0</v>
      </c>
      <c r="P14" s="160">
        <v>0</v>
      </c>
      <c r="Q14" s="160">
        <f>ROUND(E14*P14,5)</f>
        <v>0</v>
      </c>
      <c r="R14" s="160"/>
      <c r="S14" s="160"/>
      <c r="T14" s="161">
        <v>0.365</v>
      </c>
      <c r="U14" s="160">
        <f>ROUND(E14*T14,2)</f>
        <v>4.32</v>
      </c>
      <c r="V14" s="150"/>
      <c r="W14" s="150"/>
      <c r="X14" s="150"/>
      <c r="Y14" s="150"/>
      <c r="Z14" s="150"/>
      <c r="AA14" s="150"/>
      <c r="AB14" s="150"/>
      <c r="AC14" s="150"/>
      <c r="AD14" s="150"/>
      <c r="AE14" s="150" t="s">
        <v>149</v>
      </c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12.75" outlineLevel="1">
      <c r="A15" s="151"/>
      <c r="B15" s="157"/>
      <c r="C15" s="194" t="s">
        <v>159</v>
      </c>
      <c r="D15" s="162"/>
      <c r="E15" s="168">
        <v>11.844</v>
      </c>
      <c r="F15" s="228"/>
      <c r="G15" s="172"/>
      <c r="H15" s="172"/>
      <c r="I15" s="172"/>
      <c r="J15" s="172"/>
      <c r="K15" s="172"/>
      <c r="L15" s="172"/>
      <c r="M15" s="172"/>
      <c r="N15" s="160"/>
      <c r="O15" s="160"/>
      <c r="P15" s="160"/>
      <c r="Q15" s="160"/>
      <c r="R15" s="160"/>
      <c r="S15" s="160"/>
      <c r="T15" s="161"/>
      <c r="U15" s="160"/>
      <c r="V15" s="150"/>
      <c r="W15" s="150"/>
      <c r="X15" s="150"/>
      <c r="Y15" s="150"/>
      <c r="Z15" s="150"/>
      <c r="AA15" s="150"/>
      <c r="AB15" s="150"/>
      <c r="AC15" s="150"/>
      <c r="AD15" s="150"/>
      <c r="AE15" s="150" t="s">
        <v>151</v>
      </c>
      <c r="AF15" s="150">
        <v>0</v>
      </c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ht="12.75" outlineLevel="1">
      <c r="A16" s="151">
        <v>5</v>
      </c>
      <c r="B16" s="157" t="s">
        <v>160</v>
      </c>
      <c r="C16" s="193" t="s">
        <v>161</v>
      </c>
      <c r="D16" s="159" t="s">
        <v>148</v>
      </c>
      <c r="E16" s="167">
        <v>11.844</v>
      </c>
      <c r="F16" s="171">
        <f>H16+J16</f>
        <v>0</v>
      </c>
      <c r="G16" s="172">
        <f>ROUND(E16*F16,2)</f>
        <v>0</v>
      </c>
      <c r="H16" s="172"/>
      <c r="I16" s="172">
        <f>ROUND(E16*H16,2)</f>
        <v>0</v>
      </c>
      <c r="J16" s="172"/>
      <c r="K16" s="172">
        <f>ROUND(E16*J16,2)</f>
        <v>0</v>
      </c>
      <c r="L16" s="172">
        <v>21</v>
      </c>
      <c r="M16" s="172">
        <f>G16*(1+L16/100)</f>
        <v>0</v>
      </c>
      <c r="N16" s="160">
        <v>0</v>
      </c>
      <c r="O16" s="160">
        <f>ROUND(E16*N16,5)</f>
        <v>0</v>
      </c>
      <c r="P16" s="160">
        <v>0</v>
      </c>
      <c r="Q16" s="160">
        <f>ROUND(E16*P16,5)</f>
        <v>0</v>
      </c>
      <c r="R16" s="160"/>
      <c r="S16" s="160"/>
      <c r="T16" s="161">
        <v>0.3898</v>
      </c>
      <c r="U16" s="160">
        <f>ROUND(E16*T16,2)</f>
        <v>4.62</v>
      </c>
      <c r="V16" s="150"/>
      <c r="W16" s="150"/>
      <c r="X16" s="150"/>
      <c r="Y16" s="150"/>
      <c r="Z16" s="150"/>
      <c r="AA16" s="150"/>
      <c r="AB16" s="150"/>
      <c r="AC16" s="150"/>
      <c r="AD16" s="150"/>
      <c r="AE16" s="150" t="s">
        <v>149</v>
      </c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ht="12.75" outlineLevel="1">
      <c r="A17" s="151">
        <v>6</v>
      </c>
      <c r="B17" s="157" t="s">
        <v>162</v>
      </c>
      <c r="C17" s="193" t="s">
        <v>163</v>
      </c>
      <c r="D17" s="159" t="s">
        <v>148</v>
      </c>
      <c r="E17" s="167">
        <v>1.008</v>
      </c>
      <c r="F17" s="171">
        <f>H17+J17</f>
        <v>0</v>
      </c>
      <c r="G17" s="172">
        <f>ROUND(E17*F17,2)</f>
        <v>0</v>
      </c>
      <c r="H17" s="172"/>
      <c r="I17" s="172">
        <f>ROUND(E17*H17,2)</f>
        <v>0</v>
      </c>
      <c r="J17" s="172"/>
      <c r="K17" s="172">
        <f>ROUND(E17*J17,2)</f>
        <v>0</v>
      </c>
      <c r="L17" s="172">
        <v>21</v>
      </c>
      <c r="M17" s="172">
        <f>G17*(1+L17/100)</f>
        <v>0</v>
      </c>
      <c r="N17" s="160">
        <v>0</v>
      </c>
      <c r="O17" s="160">
        <f>ROUND(E17*N17,5)</f>
        <v>0</v>
      </c>
      <c r="P17" s="160">
        <v>0</v>
      </c>
      <c r="Q17" s="160">
        <f>ROUND(E17*P17,5)</f>
        <v>0</v>
      </c>
      <c r="R17" s="160"/>
      <c r="S17" s="160"/>
      <c r="T17" s="161">
        <v>0.26666</v>
      </c>
      <c r="U17" s="160">
        <f>ROUND(E17*T17,2)</f>
        <v>0.27</v>
      </c>
      <c r="V17" s="150"/>
      <c r="W17" s="150"/>
      <c r="X17" s="150"/>
      <c r="Y17" s="150"/>
      <c r="Z17" s="150"/>
      <c r="AA17" s="150"/>
      <c r="AB17" s="150"/>
      <c r="AC17" s="150"/>
      <c r="AD17" s="150"/>
      <c r="AE17" s="150" t="s">
        <v>149</v>
      </c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12.75" outlineLevel="1">
      <c r="A18" s="151"/>
      <c r="B18" s="157"/>
      <c r="C18" s="194" t="s">
        <v>164</v>
      </c>
      <c r="D18" s="162"/>
      <c r="E18" s="168">
        <v>1.008</v>
      </c>
      <c r="F18" s="228"/>
      <c r="G18" s="172"/>
      <c r="H18" s="172"/>
      <c r="I18" s="172"/>
      <c r="J18" s="172"/>
      <c r="K18" s="172"/>
      <c r="L18" s="172"/>
      <c r="M18" s="172"/>
      <c r="N18" s="160"/>
      <c r="O18" s="160"/>
      <c r="P18" s="160"/>
      <c r="Q18" s="160"/>
      <c r="R18" s="160"/>
      <c r="S18" s="160"/>
      <c r="T18" s="161"/>
      <c r="U18" s="160"/>
      <c r="V18" s="150"/>
      <c r="W18" s="150"/>
      <c r="X18" s="150"/>
      <c r="Y18" s="150"/>
      <c r="Z18" s="150"/>
      <c r="AA18" s="150"/>
      <c r="AB18" s="150"/>
      <c r="AC18" s="150"/>
      <c r="AD18" s="150"/>
      <c r="AE18" s="150" t="s">
        <v>151</v>
      </c>
      <c r="AF18" s="150">
        <v>0</v>
      </c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ht="12.75" outlineLevel="1">
      <c r="A19" s="151">
        <v>7</v>
      </c>
      <c r="B19" s="157" t="s">
        <v>165</v>
      </c>
      <c r="C19" s="193" t="s">
        <v>166</v>
      </c>
      <c r="D19" s="159" t="s">
        <v>148</v>
      </c>
      <c r="E19" s="167">
        <v>1.008</v>
      </c>
      <c r="F19" s="171">
        <f>H19+J19</f>
        <v>0</v>
      </c>
      <c r="G19" s="172">
        <f>ROUND(E19*F19,2)</f>
        <v>0</v>
      </c>
      <c r="H19" s="172"/>
      <c r="I19" s="172">
        <f>ROUND(E19*H19,2)</f>
        <v>0</v>
      </c>
      <c r="J19" s="172"/>
      <c r="K19" s="172">
        <f>ROUND(E19*J19,2)</f>
        <v>0</v>
      </c>
      <c r="L19" s="172">
        <v>21</v>
      </c>
      <c r="M19" s="172">
        <f>G19*(1+L19/100)</f>
        <v>0</v>
      </c>
      <c r="N19" s="160">
        <v>0</v>
      </c>
      <c r="O19" s="160">
        <f>ROUND(E19*N19,5)</f>
        <v>0</v>
      </c>
      <c r="P19" s="160">
        <v>0</v>
      </c>
      <c r="Q19" s="160">
        <f>ROUND(E19*P19,5)</f>
        <v>0</v>
      </c>
      <c r="R19" s="160"/>
      <c r="S19" s="160"/>
      <c r="T19" s="161">
        <v>0.0431</v>
      </c>
      <c r="U19" s="160">
        <f>ROUND(E19*T19,2)</f>
        <v>0.04</v>
      </c>
      <c r="V19" s="150"/>
      <c r="W19" s="150"/>
      <c r="X19" s="150"/>
      <c r="Y19" s="150"/>
      <c r="Z19" s="150"/>
      <c r="AA19" s="150"/>
      <c r="AB19" s="150"/>
      <c r="AC19" s="150"/>
      <c r="AD19" s="150"/>
      <c r="AE19" s="150" t="s">
        <v>149</v>
      </c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ht="12.75" outlineLevel="1">
      <c r="A20" s="151">
        <v>8</v>
      </c>
      <c r="B20" s="157" t="s">
        <v>167</v>
      </c>
      <c r="C20" s="193" t="s">
        <v>168</v>
      </c>
      <c r="D20" s="159" t="s">
        <v>148</v>
      </c>
      <c r="E20" s="167">
        <v>2.070919</v>
      </c>
      <c r="F20" s="171">
        <f>H20+J20</f>
        <v>0</v>
      </c>
      <c r="G20" s="172">
        <f>ROUND(E20*F20,2)</f>
        <v>0</v>
      </c>
      <c r="H20" s="172"/>
      <c r="I20" s="172">
        <f>ROUND(E20*H20,2)</f>
        <v>0</v>
      </c>
      <c r="J20" s="172"/>
      <c r="K20" s="172">
        <f>ROUND(E20*J20,2)</f>
        <v>0</v>
      </c>
      <c r="L20" s="172">
        <v>21</v>
      </c>
      <c r="M20" s="172">
        <f>G20*(1+L20/100)</f>
        <v>0</v>
      </c>
      <c r="N20" s="160">
        <v>0</v>
      </c>
      <c r="O20" s="160">
        <f>ROUND(E20*N20,5)</f>
        <v>0</v>
      </c>
      <c r="P20" s="160">
        <v>0</v>
      </c>
      <c r="Q20" s="160">
        <f>ROUND(E20*P20,5)</f>
        <v>0</v>
      </c>
      <c r="R20" s="160"/>
      <c r="S20" s="160"/>
      <c r="T20" s="161">
        <v>3.533</v>
      </c>
      <c r="U20" s="160">
        <f>ROUND(E20*T20,2)</f>
        <v>7.32</v>
      </c>
      <c r="V20" s="150"/>
      <c r="W20" s="150"/>
      <c r="X20" s="150"/>
      <c r="Y20" s="150"/>
      <c r="Z20" s="150"/>
      <c r="AA20" s="150"/>
      <c r="AB20" s="150"/>
      <c r="AC20" s="150"/>
      <c r="AD20" s="150"/>
      <c r="AE20" s="150" t="s">
        <v>149</v>
      </c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ht="12.75" outlineLevel="1">
      <c r="A21" s="151"/>
      <c r="B21" s="157"/>
      <c r="C21" s="194" t="s">
        <v>169</v>
      </c>
      <c r="D21" s="162"/>
      <c r="E21" s="168">
        <v>2.070919</v>
      </c>
      <c r="F21" s="228"/>
      <c r="G21" s="172"/>
      <c r="H21" s="172"/>
      <c r="I21" s="172"/>
      <c r="J21" s="172"/>
      <c r="K21" s="172"/>
      <c r="L21" s="172"/>
      <c r="M21" s="172"/>
      <c r="N21" s="160"/>
      <c r="O21" s="160"/>
      <c r="P21" s="160"/>
      <c r="Q21" s="160"/>
      <c r="R21" s="160"/>
      <c r="S21" s="160"/>
      <c r="T21" s="161"/>
      <c r="U21" s="160"/>
      <c r="V21" s="150"/>
      <c r="W21" s="150"/>
      <c r="X21" s="150"/>
      <c r="Y21" s="150"/>
      <c r="Z21" s="150"/>
      <c r="AA21" s="150"/>
      <c r="AB21" s="150"/>
      <c r="AC21" s="150"/>
      <c r="AD21" s="150"/>
      <c r="AE21" s="150" t="s">
        <v>151</v>
      </c>
      <c r="AF21" s="150">
        <v>0</v>
      </c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ht="12.75" outlineLevel="1">
      <c r="A22" s="151">
        <v>9</v>
      </c>
      <c r="B22" s="157" t="s">
        <v>170</v>
      </c>
      <c r="C22" s="193" t="s">
        <v>171</v>
      </c>
      <c r="D22" s="159" t="s">
        <v>148</v>
      </c>
      <c r="E22" s="167">
        <v>3</v>
      </c>
      <c r="F22" s="171">
        <f>H22+J22</f>
        <v>0</v>
      </c>
      <c r="G22" s="172">
        <f>ROUND(E22*F22,2)</f>
        <v>0</v>
      </c>
      <c r="H22" s="172"/>
      <c r="I22" s="172">
        <f>ROUND(E22*H22,2)</f>
        <v>0</v>
      </c>
      <c r="J22" s="172"/>
      <c r="K22" s="172">
        <f>ROUND(E22*J22,2)</f>
        <v>0</v>
      </c>
      <c r="L22" s="172">
        <v>21</v>
      </c>
      <c r="M22" s="172">
        <f>G22*(1+L22/100)</f>
        <v>0</v>
      </c>
      <c r="N22" s="160">
        <v>0</v>
      </c>
      <c r="O22" s="160">
        <f>ROUND(E22*N22,5)</f>
        <v>0</v>
      </c>
      <c r="P22" s="160">
        <v>0</v>
      </c>
      <c r="Q22" s="160">
        <f>ROUND(E22*P22,5)</f>
        <v>0</v>
      </c>
      <c r="R22" s="160"/>
      <c r="S22" s="160"/>
      <c r="T22" s="161">
        <v>0.652</v>
      </c>
      <c r="U22" s="160">
        <f>ROUND(E22*T22,2)</f>
        <v>1.96</v>
      </c>
      <c r="V22" s="150"/>
      <c r="W22" s="150"/>
      <c r="X22" s="150"/>
      <c r="Y22" s="150"/>
      <c r="Z22" s="150"/>
      <c r="AA22" s="150"/>
      <c r="AB22" s="150"/>
      <c r="AC22" s="150"/>
      <c r="AD22" s="150"/>
      <c r="AE22" s="150" t="s">
        <v>149</v>
      </c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ht="12.75" outlineLevel="1">
      <c r="A23" s="151"/>
      <c r="B23" s="157"/>
      <c r="C23" s="194" t="s">
        <v>172</v>
      </c>
      <c r="D23" s="162"/>
      <c r="E23" s="168">
        <v>3</v>
      </c>
      <c r="F23" s="228"/>
      <c r="G23" s="172"/>
      <c r="H23" s="172"/>
      <c r="I23" s="172"/>
      <c r="J23" s="172"/>
      <c r="K23" s="172"/>
      <c r="L23" s="172"/>
      <c r="M23" s="172"/>
      <c r="N23" s="160"/>
      <c r="O23" s="160"/>
      <c r="P23" s="160"/>
      <c r="Q23" s="160"/>
      <c r="R23" s="160"/>
      <c r="S23" s="160"/>
      <c r="T23" s="161"/>
      <c r="U23" s="160"/>
      <c r="V23" s="150"/>
      <c r="W23" s="150"/>
      <c r="X23" s="150"/>
      <c r="Y23" s="150"/>
      <c r="Z23" s="150"/>
      <c r="AA23" s="150"/>
      <c r="AB23" s="150"/>
      <c r="AC23" s="150"/>
      <c r="AD23" s="150"/>
      <c r="AE23" s="150" t="s">
        <v>151</v>
      </c>
      <c r="AF23" s="150">
        <v>0</v>
      </c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ht="12.75" outlineLevel="1">
      <c r="A24" s="151">
        <v>10</v>
      </c>
      <c r="B24" s="157" t="s">
        <v>173</v>
      </c>
      <c r="C24" s="193" t="s">
        <v>174</v>
      </c>
      <c r="D24" s="159" t="s">
        <v>148</v>
      </c>
      <c r="E24" s="167">
        <v>23.70919</v>
      </c>
      <c r="F24" s="171">
        <f>H24+J24</f>
        <v>0</v>
      </c>
      <c r="G24" s="172">
        <f>ROUND(E24*F24,2)</f>
        <v>0</v>
      </c>
      <c r="H24" s="172"/>
      <c r="I24" s="172">
        <f>ROUND(E24*H24,2)</f>
        <v>0</v>
      </c>
      <c r="J24" s="172"/>
      <c r="K24" s="172">
        <f>ROUND(E24*J24,2)</f>
        <v>0</v>
      </c>
      <c r="L24" s="172">
        <v>21</v>
      </c>
      <c r="M24" s="172">
        <f>G24*(1+L24/100)</f>
        <v>0</v>
      </c>
      <c r="N24" s="160">
        <v>0</v>
      </c>
      <c r="O24" s="160">
        <f>ROUND(E24*N24,5)</f>
        <v>0</v>
      </c>
      <c r="P24" s="160">
        <v>0</v>
      </c>
      <c r="Q24" s="160">
        <f>ROUND(E24*P24,5)</f>
        <v>0</v>
      </c>
      <c r="R24" s="160"/>
      <c r="S24" s="160"/>
      <c r="T24" s="161">
        <v>0.074</v>
      </c>
      <c r="U24" s="160">
        <f>ROUND(E24*T24,2)</f>
        <v>1.75</v>
      </c>
      <c r="V24" s="150"/>
      <c r="W24" s="150"/>
      <c r="X24" s="150"/>
      <c r="Y24" s="150"/>
      <c r="Z24" s="150"/>
      <c r="AA24" s="150"/>
      <c r="AB24" s="150"/>
      <c r="AC24" s="150"/>
      <c r="AD24" s="150"/>
      <c r="AE24" s="150" t="s">
        <v>149</v>
      </c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12.75" outlineLevel="1">
      <c r="A25" s="151"/>
      <c r="B25" s="157"/>
      <c r="C25" s="194" t="s">
        <v>175</v>
      </c>
      <c r="D25" s="162"/>
      <c r="E25" s="168">
        <v>20.70919</v>
      </c>
      <c r="F25" s="228"/>
      <c r="G25" s="172"/>
      <c r="H25" s="172"/>
      <c r="I25" s="172"/>
      <c r="J25" s="172"/>
      <c r="K25" s="172"/>
      <c r="L25" s="172"/>
      <c r="M25" s="172"/>
      <c r="N25" s="160"/>
      <c r="O25" s="160"/>
      <c r="P25" s="160"/>
      <c r="Q25" s="160"/>
      <c r="R25" s="160"/>
      <c r="S25" s="160"/>
      <c r="T25" s="161"/>
      <c r="U25" s="160"/>
      <c r="V25" s="150"/>
      <c r="W25" s="150"/>
      <c r="X25" s="150"/>
      <c r="Y25" s="150"/>
      <c r="Z25" s="150"/>
      <c r="AA25" s="150"/>
      <c r="AB25" s="150"/>
      <c r="AC25" s="150"/>
      <c r="AD25" s="150"/>
      <c r="AE25" s="150" t="s">
        <v>151</v>
      </c>
      <c r="AF25" s="150">
        <v>0</v>
      </c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12.75" outlineLevel="1">
      <c r="A26" s="151"/>
      <c r="B26" s="157"/>
      <c r="C26" s="194" t="s">
        <v>176</v>
      </c>
      <c r="D26" s="162"/>
      <c r="E26" s="168">
        <v>3</v>
      </c>
      <c r="F26" s="228"/>
      <c r="G26" s="172"/>
      <c r="H26" s="172"/>
      <c r="I26" s="172"/>
      <c r="J26" s="172"/>
      <c r="K26" s="172"/>
      <c r="L26" s="172"/>
      <c r="M26" s="172"/>
      <c r="N26" s="160"/>
      <c r="O26" s="160"/>
      <c r="P26" s="160"/>
      <c r="Q26" s="160"/>
      <c r="R26" s="160"/>
      <c r="S26" s="160"/>
      <c r="T26" s="161"/>
      <c r="U26" s="160"/>
      <c r="V26" s="150"/>
      <c r="W26" s="150"/>
      <c r="X26" s="150"/>
      <c r="Y26" s="150"/>
      <c r="Z26" s="150"/>
      <c r="AA26" s="150"/>
      <c r="AB26" s="150"/>
      <c r="AC26" s="150"/>
      <c r="AD26" s="150"/>
      <c r="AE26" s="150" t="s">
        <v>151</v>
      </c>
      <c r="AF26" s="150">
        <v>0</v>
      </c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ht="12.75" outlineLevel="1">
      <c r="A27" s="151">
        <v>11</v>
      </c>
      <c r="B27" s="157" t="s">
        <v>177</v>
      </c>
      <c r="C27" s="193" t="s">
        <v>178</v>
      </c>
      <c r="D27" s="159" t="s">
        <v>148</v>
      </c>
      <c r="E27" s="167">
        <v>4.8</v>
      </c>
      <c r="F27" s="171">
        <f>H27+J27</f>
        <v>0</v>
      </c>
      <c r="G27" s="172">
        <f>ROUND(E27*F27,2)</f>
        <v>0</v>
      </c>
      <c r="H27" s="172"/>
      <c r="I27" s="172">
        <f>ROUND(E27*H27,2)</f>
        <v>0</v>
      </c>
      <c r="J27" s="172"/>
      <c r="K27" s="172">
        <f>ROUND(E27*J27,2)</f>
        <v>0</v>
      </c>
      <c r="L27" s="172">
        <v>21</v>
      </c>
      <c r="M27" s="172">
        <f>G27*(1+L27/100)</f>
        <v>0</v>
      </c>
      <c r="N27" s="160">
        <v>0</v>
      </c>
      <c r="O27" s="160">
        <f>ROUND(E27*N27,5)</f>
        <v>0</v>
      </c>
      <c r="P27" s="160">
        <v>0</v>
      </c>
      <c r="Q27" s="160">
        <f>ROUND(E27*P27,5)</f>
        <v>0</v>
      </c>
      <c r="R27" s="160"/>
      <c r="S27" s="160"/>
      <c r="T27" s="161">
        <v>4.792</v>
      </c>
      <c r="U27" s="160">
        <f>ROUND(E27*T27,2)</f>
        <v>23</v>
      </c>
      <c r="V27" s="150"/>
      <c r="W27" s="150"/>
      <c r="X27" s="150"/>
      <c r="Y27" s="150"/>
      <c r="Z27" s="150"/>
      <c r="AA27" s="150"/>
      <c r="AB27" s="150"/>
      <c r="AC27" s="150"/>
      <c r="AD27" s="150"/>
      <c r="AE27" s="150" t="s">
        <v>179</v>
      </c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12.75" outlineLevel="1">
      <c r="A28" s="151"/>
      <c r="B28" s="157"/>
      <c r="C28" s="194" t="s">
        <v>180</v>
      </c>
      <c r="D28" s="162"/>
      <c r="E28" s="168">
        <v>4.8</v>
      </c>
      <c r="F28" s="228"/>
      <c r="G28" s="172"/>
      <c r="H28" s="172"/>
      <c r="I28" s="172"/>
      <c r="J28" s="172"/>
      <c r="K28" s="172"/>
      <c r="L28" s="172"/>
      <c r="M28" s="172"/>
      <c r="N28" s="160"/>
      <c r="O28" s="160"/>
      <c r="P28" s="160"/>
      <c r="Q28" s="160"/>
      <c r="R28" s="160"/>
      <c r="S28" s="160"/>
      <c r="T28" s="161"/>
      <c r="U28" s="160"/>
      <c r="V28" s="150"/>
      <c r="W28" s="150"/>
      <c r="X28" s="150"/>
      <c r="Y28" s="150"/>
      <c r="Z28" s="150"/>
      <c r="AA28" s="150"/>
      <c r="AB28" s="150"/>
      <c r="AC28" s="150"/>
      <c r="AD28" s="150"/>
      <c r="AE28" s="150" t="s">
        <v>151</v>
      </c>
      <c r="AF28" s="150">
        <v>0</v>
      </c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ht="22.5" outlineLevel="1">
      <c r="A29" s="151">
        <v>12</v>
      </c>
      <c r="B29" s="157" t="s">
        <v>181</v>
      </c>
      <c r="C29" s="193" t="s">
        <v>182</v>
      </c>
      <c r="D29" s="159" t="s">
        <v>148</v>
      </c>
      <c r="E29" s="167">
        <v>2.4</v>
      </c>
      <c r="F29" s="171">
        <f>H29+J29</f>
        <v>0</v>
      </c>
      <c r="G29" s="172">
        <f>ROUND(E29*F29,2)</f>
        <v>0</v>
      </c>
      <c r="H29" s="172"/>
      <c r="I29" s="172">
        <f>ROUND(E29*H29,2)</f>
        <v>0</v>
      </c>
      <c r="J29" s="172"/>
      <c r="K29" s="172">
        <f>ROUND(E29*J29,2)</f>
        <v>0</v>
      </c>
      <c r="L29" s="172">
        <v>21</v>
      </c>
      <c r="M29" s="172">
        <f>G29*(1+L29/100)</f>
        <v>0</v>
      </c>
      <c r="N29" s="160">
        <v>1.7</v>
      </c>
      <c r="O29" s="160">
        <f>ROUND(E29*N29,5)</f>
        <v>4.08</v>
      </c>
      <c r="P29" s="160">
        <v>0</v>
      </c>
      <c r="Q29" s="160">
        <f>ROUND(E29*P29,5)</f>
        <v>0</v>
      </c>
      <c r="R29" s="160"/>
      <c r="S29" s="160"/>
      <c r="T29" s="161">
        <v>1.587</v>
      </c>
      <c r="U29" s="160">
        <f>ROUND(E29*T29,2)</f>
        <v>3.81</v>
      </c>
      <c r="V29" s="150"/>
      <c r="W29" s="150"/>
      <c r="X29" s="150"/>
      <c r="Y29" s="150"/>
      <c r="Z29" s="150"/>
      <c r="AA29" s="150"/>
      <c r="AB29" s="150"/>
      <c r="AC29" s="150"/>
      <c r="AD29" s="150"/>
      <c r="AE29" s="150" t="s">
        <v>149</v>
      </c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ht="12.75" outlineLevel="1">
      <c r="A30" s="151"/>
      <c r="B30" s="157"/>
      <c r="C30" s="194" t="s">
        <v>183</v>
      </c>
      <c r="D30" s="162"/>
      <c r="E30" s="168">
        <v>2.4</v>
      </c>
      <c r="F30" s="228"/>
      <c r="G30" s="172"/>
      <c r="H30" s="172"/>
      <c r="I30" s="172"/>
      <c r="J30" s="172"/>
      <c r="K30" s="172"/>
      <c r="L30" s="172"/>
      <c r="M30" s="172"/>
      <c r="N30" s="160"/>
      <c r="O30" s="160"/>
      <c r="P30" s="160"/>
      <c r="Q30" s="160"/>
      <c r="R30" s="160"/>
      <c r="S30" s="160"/>
      <c r="T30" s="161"/>
      <c r="U30" s="160"/>
      <c r="V30" s="150"/>
      <c r="W30" s="150"/>
      <c r="X30" s="150"/>
      <c r="Y30" s="150"/>
      <c r="Z30" s="150"/>
      <c r="AA30" s="150"/>
      <c r="AB30" s="150"/>
      <c r="AC30" s="150"/>
      <c r="AD30" s="150"/>
      <c r="AE30" s="150" t="s">
        <v>151</v>
      </c>
      <c r="AF30" s="150">
        <v>0</v>
      </c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ht="12.75" outlineLevel="1">
      <c r="A31" s="151">
        <v>13</v>
      </c>
      <c r="B31" s="157" t="s">
        <v>184</v>
      </c>
      <c r="C31" s="193" t="s">
        <v>185</v>
      </c>
      <c r="D31" s="159" t="s">
        <v>148</v>
      </c>
      <c r="E31" s="167">
        <v>1.6</v>
      </c>
      <c r="F31" s="171">
        <f>H31+J31</f>
        <v>0</v>
      </c>
      <c r="G31" s="172">
        <f>ROUND(E31*F31,2)</f>
        <v>0</v>
      </c>
      <c r="H31" s="172"/>
      <c r="I31" s="172">
        <f>ROUND(E31*H31,2)</f>
        <v>0</v>
      </c>
      <c r="J31" s="172"/>
      <c r="K31" s="172">
        <f>ROUND(E31*J31,2)</f>
        <v>0</v>
      </c>
      <c r="L31" s="172">
        <v>21</v>
      </c>
      <c r="M31" s="172">
        <f>G31*(1+L31/100)</f>
        <v>0</v>
      </c>
      <c r="N31" s="160">
        <v>0</v>
      </c>
      <c r="O31" s="160">
        <f>ROUND(E31*N31,5)</f>
        <v>0</v>
      </c>
      <c r="P31" s="160">
        <v>0</v>
      </c>
      <c r="Q31" s="160">
        <f>ROUND(E31*P31,5)</f>
        <v>0</v>
      </c>
      <c r="R31" s="160"/>
      <c r="S31" s="160"/>
      <c r="T31" s="161">
        <v>1.15</v>
      </c>
      <c r="U31" s="160">
        <f>ROUND(E31*T31,2)</f>
        <v>1.84</v>
      </c>
      <c r="V31" s="150"/>
      <c r="W31" s="150"/>
      <c r="X31" s="150"/>
      <c r="Y31" s="150"/>
      <c r="Z31" s="150"/>
      <c r="AA31" s="150"/>
      <c r="AB31" s="150"/>
      <c r="AC31" s="150"/>
      <c r="AD31" s="150"/>
      <c r="AE31" s="150" t="s">
        <v>149</v>
      </c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ht="12.75" outlineLevel="1">
      <c r="A32" s="151"/>
      <c r="B32" s="157"/>
      <c r="C32" s="194" t="s">
        <v>186</v>
      </c>
      <c r="D32" s="162"/>
      <c r="E32" s="168">
        <v>1.6</v>
      </c>
      <c r="F32" s="228"/>
      <c r="G32" s="172"/>
      <c r="H32" s="172"/>
      <c r="I32" s="172"/>
      <c r="J32" s="172"/>
      <c r="K32" s="172"/>
      <c r="L32" s="172"/>
      <c r="M32" s="172"/>
      <c r="N32" s="160"/>
      <c r="O32" s="160"/>
      <c r="P32" s="160"/>
      <c r="Q32" s="160"/>
      <c r="R32" s="160"/>
      <c r="S32" s="160"/>
      <c r="T32" s="161"/>
      <c r="U32" s="160"/>
      <c r="V32" s="150"/>
      <c r="W32" s="150"/>
      <c r="X32" s="150"/>
      <c r="Y32" s="150"/>
      <c r="Z32" s="150"/>
      <c r="AA32" s="150"/>
      <c r="AB32" s="150"/>
      <c r="AC32" s="150"/>
      <c r="AD32" s="150"/>
      <c r="AE32" s="150" t="s">
        <v>151</v>
      </c>
      <c r="AF32" s="150">
        <v>0</v>
      </c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ht="12.75" outlineLevel="1">
      <c r="A33" s="151">
        <v>14</v>
      </c>
      <c r="B33" s="157" t="s">
        <v>187</v>
      </c>
      <c r="C33" s="193" t="s">
        <v>188</v>
      </c>
      <c r="D33" s="159" t="s">
        <v>189</v>
      </c>
      <c r="E33" s="167">
        <v>2.88</v>
      </c>
      <c r="F33" s="171">
        <f>H33+J33</f>
        <v>0</v>
      </c>
      <c r="G33" s="172">
        <f>ROUND(E33*F33,2)</f>
        <v>0</v>
      </c>
      <c r="H33" s="172"/>
      <c r="I33" s="172">
        <f>ROUND(E33*H33,2)</f>
        <v>0</v>
      </c>
      <c r="J33" s="172"/>
      <c r="K33" s="172">
        <f>ROUND(E33*J33,2)</f>
        <v>0</v>
      </c>
      <c r="L33" s="172">
        <v>21</v>
      </c>
      <c r="M33" s="172">
        <f>G33*(1+L33/100)</f>
        <v>0</v>
      </c>
      <c r="N33" s="160">
        <v>1</v>
      </c>
      <c r="O33" s="160">
        <f>ROUND(E33*N33,5)</f>
        <v>2.88</v>
      </c>
      <c r="P33" s="160">
        <v>0</v>
      </c>
      <c r="Q33" s="160">
        <f>ROUND(E33*P33,5)</f>
        <v>0</v>
      </c>
      <c r="R33" s="160"/>
      <c r="S33" s="160"/>
      <c r="T33" s="161">
        <v>0</v>
      </c>
      <c r="U33" s="160">
        <f>ROUND(E33*T33,2)</f>
        <v>0</v>
      </c>
      <c r="V33" s="150"/>
      <c r="W33" s="150"/>
      <c r="X33" s="150"/>
      <c r="Y33" s="150"/>
      <c r="Z33" s="150"/>
      <c r="AA33" s="150"/>
      <c r="AB33" s="150"/>
      <c r="AC33" s="150"/>
      <c r="AD33" s="150"/>
      <c r="AE33" s="150" t="s">
        <v>190</v>
      </c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ht="12.75" outlineLevel="1">
      <c r="A34" s="151"/>
      <c r="B34" s="157"/>
      <c r="C34" s="194" t="s">
        <v>191</v>
      </c>
      <c r="D34" s="162"/>
      <c r="E34" s="168">
        <v>2.88</v>
      </c>
      <c r="F34" s="228"/>
      <c r="G34" s="172"/>
      <c r="H34" s="172"/>
      <c r="I34" s="172"/>
      <c r="J34" s="172"/>
      <c r="K34" s="172"/>
      <c r="L34" s="172"/>
      <c r="M34" s="172"/>
      <c r="N34" s="160"/>
      <c r="O34" s="160"/>
      <c r="P34" s="160"/>
      <c r="Q34" s="160"/>
      <c r="R34" s="160"/>
      <c r="S34" s="160"/>
      <c r="T34" s="161"/>
      <c r="U34" s="160"/>
      <c r="V34" s="150"/>
      <c r="W34" s="150"/>
      <c r="X34" s="150"/>
      <c r="Y34" s="150"/>
      <c r="Z34" s="150"/>
      <c r="AA34" s="150"/>
      <c r="AB34" s="150"/>
      <c r="AC34" s="150"/>
      <c r="AD34" s="150"/>
      <c r="AE34" s="150" t="s">
        <v>151</v>
      </c>
      <c r="AF34" s="150">
        <v>0</v>
      </c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31" ht="12.75">
      <c r="A35" s="152" t="s">
        <v>144</v>
      </c>
      <c r="B35" s="158" t="s">
        <v>61</v>
      </c>
      <c r="C35" s="195" t="s">
        <v>62</v>
      </c>
      <c r="D35" s="163"/>
      <c r="E35" s="169"/>
      <c r="F35" s="173"/>
      <c r="G35" s="173">
        <f>SUMIF(AE36:AE54,"&lt;&gt;NOR",G36:G54)</f>
        <v>0</v>
      </c>
      <c r="H35" s="173"/>
      <c r="I35" s="173">
        <f>SUM(I36:I54)</f>
        <v>0</v>
      </c>
      <c r="J35" s="173"/>
      <c r="K35" s="173">
        <f>SUM(K36:K54)</f>
        <v>0</v>
      </c>
      <c r="L35" s="173"/>
      <c r="M35" s="173">
        <f>SUM(M36:M54)</f>
        <v>0</v>
      </c>
      <c r="N35" s="164"/>
      <c r="O35" s="164">
        <f>SUM(O36:O54)</f>
        <v>60.83291</v>
      </c>
      <c r="P35" s="164"/>
      <c r="Q35" s="164">
        <f>SUM(Q36:Q54)</f>
        <v>0</v>
      </c>
      <c r="R35" s="164"/>
      <c r="S35" s="164"/>
      <c r="T35" s="165"/>
      <c r="U35" s="164">
        <f>SUM(U36:U54)</f>
        <v>46.540000000000006</v>
      </c>
      <c r="AE35" t="s">
        <v>145</v>
      </c>
    </row>
    <row r="36" spans="1:60" ht="12.75" outlineLevel="1">
      <c r="A36" s="151">
        <v>15</v>
      </c>
      <c r="B36" s="157" t="s">
        <v>192</v>
      </c>
      <c r="C36" s="193" t="s">
        <v>193</v>
      </c>
      <c r="D36" s="159" t="s">
        <v>194</v>
      </c>
      <c r="E36" s="167">
        <v>52.38125</v>
      </c>
      <c r="F36" s="171">
        <f>H36+J36</f>
        <v>0</v>
      </c>
      <c r="G36" s="172">
        <f>ROUND(E36*F36,2)</f>
        <v>0</v>
      </c>
      <c r="H36" s="172"/>
      <c r="I36" s="172">
        <f>ROUND(E36*H36,2)</f>
        <v>0</v>
      </c>
      <c r="J36" s="172"/>
      <c r="K36" s="172">
        <f>ROUND(E36*J36,2)</f>
        <v>0</v>
      </c>
      <c r="L36" s="172">
        <v>21</v>
      </c>
      <c r="M36" s="172">
        <f>G36*(1+L36/100)</f>
        <v>0</v>
      </c>
      <c r="N36" s="160">
        <v>0</v>
      </c>
      <c r="O36" s="160">
        <f>ROUND(E36*N36,5)</f>
        <v>0</v>
      </c>
      <c r="P36" s="160">
        <v>0</v>
      </c>
      <c r="Q36" s="160">
        <f>ROUND(E36*P36,5)</f>
        <v>0</v>
      </c>
      <c r="R36" s="160"/>
      <c r="S36" s="160"/>
      <c r="T36" s="161">
        <v>0.15</v>
      </c>
      <c r="U36" s="160">
        <f>ROUND(E36*T36,2)</f>
        <v>7.86</v>
      </c>
      <c r="V36" s="150"/>
      <c r="W36" s="150"/>
      <c r="X36" s="150"/>
      <c r="Y36" s="150"/>
      <c r="Z36" s="150"/>
      <c r="AA36" s="150"/>
      <c r="AB36" s="150"/>
      <c r="AC36" s="150"/>
      <c r="AD36" s="150"/>
      <c r="AE36" s="150" t="s">
        <v>149</v>
      </c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ht="12.75" outlineLevel="1">
      <c r="A37" s="151"/>
      <c r="B37" s="157"/>
      <c r="C37" s="194" t="s">
        <v>195</v>
      </c>
      <c r="D37" s="162"/>
      <c r="E37" s="168">
        <v>52.38125</v>
      </c>
      <c r="F37" s="228"/>
      <c r="G37" s="172"/>
      <c r="H37" s="172"/>
      <c r="I37" s="172"/>
      <c r="J37" s="172"/>
      <c r="K37" s="172"/>
      <c r="L37" s="172"/>
      <c r="M37" s="172"/>
      <c r="N37" s="160"/>
      <c r="O37" s="160"/>
      <c r="P37" s="160"/>
      <c r="Q37" s="160"/>
      <c r="R37" s="160"/>
      <c r="S37" s="160"/>
      <c r="T37" s="161"/>
      <c r="U37" s="160"/>
      <c r="V37" s="150"/>
      <c r="W37" s="150"/>
      <c r="X37" s="150"/>
      <c r="Y37" s="150"/>
      <c r="Z37" s="150"/>
      <c r="AA37" s="150"/>
      <c r="AB37" s="150"/>
      <c r="AC37" s="150"/>
      <c r="AD37" s="150"/>
      <c r="AE37" s="150" t="s">
        <v>151</v>
      </c>
      <c r="AF37" s="150">
        <v>0</v>
      </c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ht="12.75" outlineLevel="1">
      <c r="A38" s="151">
        <v>16</v>
      </c>
      <c r="B38" s="157" t="s">
        <v>196</v>
      </c>
      <c r="C38" s="193" t="s">
        <v>197</v>
      </c>
      <c r="D38" s="159" t="s">
        <v>148</v>
      </c>
      <c r="E38" s="167">
        <v>11.844</v>
      </c>
      <c r="F38" s="171">
        <f>H38+J38</f>
        <v>0</v>
      </c>
      <c r="G38" s="172">
        <f>ROUND(E38*F38,2)</f>
        <v>0</v>
      </c>
      <c r="H38" s="172"/>
      <c r="I38" s="172">
        <f>ROUND(E38*H38,2)</f>
        <v>0</v>
      </c>
      <c r="J38" s="172"/>
      <c r="K38" s="172">
        <f>ROUND(E38*J38,2)</f>
        <v>0</v>
      </c>
      <c r="L38" s="172">
        <v>21</v>
      </c>
      <c r="M38" s="172">
        <f>G38*(1+L38/100)</f>
        <v>0</v>
      </c>
      <c r="N38" s="160">
        <v>2.525</v>
      </c>
      <c r="O38" s="160">
        <f>ROUND(E38*N38,5)</f>
        <v>29.9061</v>
      </c>
      <c r="P38" s="160">
        <v>0</v>
      </c>
      <c r="Q38" s="160">
        <f>ROUND(E38*P38,5)</f>
        <v>0</v>
      </c>
      <c r="R38" s="160"/>
      <c r="S38" s="160"/>
      <c r="T38" s="161">
        <v>0.477</v>
      </c>
      <c r="U38" s="160">
        <f>ROUND(E38*T38,2)</f>
        <v>5.65</v>
      </c>
      <c r="V38" s="150"/>
      <c r="W38" s="150"/>
      <c r="X38" s="150"/>
      <c r="Y38" s="150"/>
      <c r="Z38" s="150"/>
      <c r="AA38" s="150"/>
      <c r="AB38" s="150"/>
      <c r="AC38" s="150"/>
      <c r="AD38" s="150"/>
      <c r="AE38" s="150" t="s">
        <v>149</v>
      </c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ht="12.75" outlineLevel="1">
      <c r="A39" s="151"/>
      <c r="B39" s="157"/>
      <c r="C39" s="194" t="s">
        <v>198</v>
      </c>
      <c r="D39" s="162"/>
      <c r="E39" s="168">
        <v>11.844</v>
      </c>
      <c r="F39" s="228"/>
      <c r="G39" s="172"/>
      <c r="H39" s="172"/>
      <c r="I39" s="172"/>
      <c r="J39" s="172"/>
      <c r="K39" s="172"/>
      <c r="L39" s="172"/>
      <c r="M39" s="172"/>
      <c r="N39" s="160"/>
      <c r="O39" s="160"/>
      <c r="P39" s="160"/>
      <c r="Q39" s="160"/>
      <c r="R39" s="160"/>
      <c r="S39" s="160"/>
      <c r="T39" s="161"/>
      <c r="U39" s="160"/>
      <c r="V39" s="150"/>
      <c r="W39" s="150"/>
      <c r="X39" s="150"/>
      <c r="Y39" s="150"/>
      <c r="Z39" s="150"/>
      <c r="AA39" s="150"/>
      <c r="AB39" s="150"/>
      <c r="AC39" s="150"/>
      <c r="AD39" s="150"/>
      <c r="AE39" s="150" t="s">
        <v>151</v>
      </c>
      <c r="AF39" s="150">
        <v>0</v>
      </c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ht="12.75" outlineLevel="1">
      <c r="A40" s="151">
        <v>17</v>
      </c>
      <c r="B40" s="157" t="s">
        <v>199</v>
      </c>
      <c r="C40" s="193" t="s">
        <v>200</v>
      </c>
      <c r="D40" s="159" t="s">
        <v>148</v>
      </c>
      <c r="E40" s="167">
        <v>1.008</v>
      </c>
      <c r="F40" s="171">
        <f>H40+J40</f>
        <v>0</v>
      </c>
      <c r="G40" s="172">
        <f>ROUND(E40*F40,2)</f>
        <v>0</v>
      </c>
      <c r="H40" s="172"/>
      <c r="I40" s="172">
        <f>ROUND(E40*H40,2)</f>
        <v>0</v>
      </c>
      <c r="J40" s="172"/>
      <c r="K40" s="172">
        <f>ROUND(E40*J40,2)</f>
        <v>0</v>
      </c>
      <c r="L40" s="172">
        <v>21</v>
      </c>
      <c r="M40" s="172">
        <f>G40*(1+L40/100)</f>
        <v>0</v>
      </c>
      <c r="N40" s="160">
        <v>2.525</v>
      </c>
      <c r="O40" s="160">
        <f>ROUND(E40*N40,5)</f>
        <v>2.5452</v>
      </c>
      <c r="P40" s="160">
        <v>0</v>
      </c>
      <c r="Q40" s="160">
        <f>ROUND(E40*P40,5)</f>
        <v>0</v>
      </c>
      <c r="R40" s="160"/>
      <c r="S40" s="160"/>
      <c r="T40" s="161">
        <v>0.477</v>
      </c>
      <c r="U40" s="160">
        <f>ROUND(E40*T40,2)</f>
        <v>0.48</v>
      </c>
      <c r="V40" s="150"/>
      <c r="W40" s="150"/>
      <c r="X40" s="150"/>
      <c r="Y40" s="150"/>
      <c r="Z40" s="150"/>
      <c r="AA40" s="150"/>
      <c r="AB40" s="150"/>
      <c r="AC40" s="150"/>
      <c r="AD40" s="150"/>
      <c r="AE40" s="150" t="s">
        <v>149</v>
      </c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ht="12.75" outlineLevel="1">
      <c r="A41" s="151"/>
      <c r="B41" s="157"/>
      <c r="C41" s="194" t="s">
        <v>201</v>
      </c>
      <c r="D41" s="162"/>
      <c r="E41" s="168">
        <v>1.008</v>
      </c>
      <c r="F41" s="228"/>
      <c r="G41" s="172"/>
      <c r="H41" s="172"/>
      <c r="I41" s="172"/>
      <c r="J41" s="172"/>
      <c r="K41" s="172"/>
      <c r="L41" s="172"/>
      <c r="M41" s="172"/>
      <c r="N41" s="160"/>
      <c r="O41" s="160"/>
      <c r="P41" s="160"/>
      <c r="Q41" s="160"/>
      <c r="R41" s="160"/>
      <c r="S41" s="160"/>
      <c r="T41" s="161"/>
      <c r="U41" s="160"/>
      <c r="V41" s="150"/>
      <c r="W41" s="150"/>
      <c r="X41" s="150"/>
      <c r="Y41" s="150"/>
      <c r="Z41" s="150"/>
      <c r="AA41" s="150"/>
      <c r="AB41" s="150"/>
      <c r="AC41" s="150"/>
      <c r="AD41" s="150"/>
      <c r="AE41" s="150" t="s">
        <v>151</v>
      </c>
      <c r="AF41" s="150">
        <v>0</v>
      </c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ht="12.75" outlineLevel="1">
      <c r="A42" s="151">
        <v>18</v>
      </c>
      <c r="B42" s="157" t="s">
        <v>202</v>
      </c>
      <c r="C42" s="193" t="s">
        <v>203</v>
      </c>
      <c r="D42" s="159" t="s">
        <v>148</v>
      </c>
      <c r="E42" s="167">
        <v>3.6935</v>
      </c>
      <c r="F42" s="171">
        <f>H42+J42</f>
        <v>0</v>
      </c>
      <c r="G42" s="172">
        <f>ROUND(E42*F42,2)</f>
        <v>0</v>
      </c>
      <c r="H42" s="172"/>
      <c r="I42" s="172">
        <f>ROUND(E42*H42,2)</f>
        <v>0</v>
      </c>
      <c r="J42" s="172"/>
      <c r="K42" s="172">
        <f>ROUND(E42*J42,2)</f>
        <v>0</v>
      </c>
      <c r="L42" s="172">
        <v>21</v>
      </c>
      <c r="M42" s="172">
        <f>G42*(1+L42/100)</f>
        <v>0</v>
      </c>
      <c r="N42" s="160">
        <v>2.1</v>
      </c>
      <c r="O42" s="160">
        <f>ROUND(E42*N42,5)</f>
        <v>7.75635</v>
      </c>
      <c r="P42" s="160">
        <v>0</v>
      </c>
      <c r="Q42" s="160">
        <f>ROUND(E42*P42,5)</f>
        <v>0</v>
      </c>
      <c r="R42" s="160"/>
      <c r="S42" s="160"/>
      <c r="T42" s="161">
        <v>1.6097</v>
      </c>
      <c r="U42" s="160">
        <f>ROUND(E42*T42,2)</f>
        <v>5.95</v>
      </c>
      <c r="V42" s="150"/>
      <c r="W42" s="150"/>
      <c r="X42" s="150"/>
      <c r="Y42" s="150"/>
      <c r="Z42" s="150"/>
      <c r="AA42" s="150"/>
      <c r="AB42" s="150"/>
      <c r="AC42" s="150"/>
      <c r="AD42" s="150"/>
      <c r="AE42" s="150" t="s">
        <v>179</v>
      </c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ht="12.75" outlineLevel="1">
      <c r="A43" s="151"/>
      <c r="B43" s="157"/>
      <c r="C43" s="194" t="s">
        <v>204</v>
      </c>
      <c r="D43" s="162"/>
      <c r="E43" s="168">
        <v>3.6935</v>
      </c>
      <c r="F43" s="228"/>
      <c r="G43" s="172"/>
      <c r="H43" s="172"/>
      <c r="I43" s="172"/>
      <c r="J43" s="172"/>
      <c r="K43" s="172"/>
      <c r="L43" s="172"/>
      <c r="M43" s="172"/>
      <c r="N43" s="160"/>
      <c r="O43" s="160"/>
      <c r="P43" s="160"/>
      <c r="Q43" s="160"/>
      <c r="R43" s="160"/>
      <c r="S43" s="160"/>
      <c r="T43" s="161"/>
      <c r="U43" s="160"/>
      <c r="V43" s="150"/>
      <c r="W43" s="150"/>
      <c r="X43" s="150"/>
      <c r="Y43" s="150"/>
      <c r="Z43" s="150"/>
      <c r="AA43" s="150"/>
      <c r="AB43" s="150"/>
      <c r="AC43" s="150"/>
      <c r="AD43" s="150"/>
      <c r="AE43" s="150" t="s">
        <v>151</v>
      </c>
      <c r="AF43" s="150">
        <v>0</v>
      </c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ht="12.75" outlineLevel="1">
      <c r="A44" s="151">
        <v>19</v>
      </c>
      <c r="B44" s="157" t="s">
        <v>205</v>
      </c>
      <c r="C44" s="193" t="s">
        <v>206</v>
      </c>
      <c r="D44" s="159" t="s">
        <v>194</v>
      </c>
      <c r="E44" s="167">
        <v>7.2375</v>
      </c>
      <c r="F44" s="171">
        <f>H44+J44</f>
        <v>0</v>
      </c>
      <c r="G44" s="172">
        <f>ROUND(E44*F44,2)</f>
        <v>0</v>
      </c>
      <c r="H44" s="172"/>
      <c r="I44" s="172">
        <f>ROUND(E44*H44,2)</f>
        <v>0</v>
      </c>
      <c r="J44" s="172"/>
      <c r="K44" s="172">
        <f>ROUND(E44*J44,2)</f>
        <v>0</v>
      </c>
      <c r="L44" s="172">
        <v>21</v>
      </c>
      <c r="M44" s="172">
        <f>G44*(1+L44/100)</f>
        <v>0</v>
      </c>
      <c r="N44" s="160">
        <v>0.0392</v>
      </c>
      <c r="O44" s="160">
        <f>ROUND(E44*N44,5)</f>
        <v>0.28371</v>
      </c>
      <c r="P44" s="160">
        <v>0</v>
      </c>
      <c r="Q44" s="160">
        <f>ROUND(E44*P44,5)</f>
        <v>0</v>
      </c>
      <c r="R44" s="160"/>
      <c r="S44" s="160"/>
      <c r="T44" s="161">
        <v>1.6</v>
      </c>
      <c r="U44" s="160">
        <f>ROUND(E44*T44,2)</f>
        <v>11.58</v>
      </c>
      <c r="V44" s="150"/>
      <c r="W44" s="150"/>
      <c r="X44" s="150"/>
      <c r="Y44" s="150"/>
      <c r="Z44" s="150"/>
      <c r="AA44" s="150"/>
      <c r="AB44" s="150"/>
      <c r="AC44" s="150"/>
      <c r="AD44" s="150"/>
      <c r="AE44" s="150" t="s">
        <v>149</v>
      </c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ht="12.75" outlineLevel="1">
      <c r="A45" s="151"/>
      <c r="B45" s="157"/>
      <c r="C45" s="194" t="s">
        <v>207</v>
      </c>
      <c r="D45" s="162"/>
      <c r="E45" s="168">
        <v>7.2375</v>
      </c>
      <c r="F45" s="228"/>
      <c r="G45" s="172"/>
      <c r="H45" s="172"/>
      <c r="I45" s="172"/>
      <c r="J45" s="172"/>
      <c r="K45" s="172"/>
      <c r="L45" s="172"/>
      <c r="M45" s="172"/>
      <c r="N45" s="160"/>
      <c r="O45" s="160"/>
      <c r="P45" s="160"/>
      <c r="Q45" s="160"/>
      <c r="R45" s="160"/>
      <c r="S45" s="160"/>
      <c r="T45" s="161"/>
      <c r="U45" s="160"/>
      <c r="V45" s="150"/>
      <c r="W45" s="150"/>
      <c r="X45" s="150"/>
      <c r="Y45" s="150"/>
      <c r="Z45" s="150"/>
      <c r="AA45" s="150"/>
      <c r="AB45" s="150"/>
      <c r="AC45" s="150"/>
      <c r="AD45" s="150"/>
      <c r="AE45" s="150" t="s">
        <v>151</v>
      </c>
      <c r="AF45" s="150">
        <v>0</v>
      </c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12.75" outlineLevel="1">
      <c r="A46" s="151">
        <v>20</v>
      </c>
      <c r="B46" s="157" t="s">
        <v>208</v>
      </c>
      <c r="C46" s="193" t="s">
        <v>209</v>
      </c>
      <c r="D46" s="159" t="s">
        <v>148</v>
      </c>
      <c r="E46" s="167">
        <v>7.8571875</v>
      </c>
      <c r="F46" s="171">
        <f>H46+J46</f>
        <v>0</v>
      </c>
      <c r="G46" s="172">
        <f>ROUND(E46*F46,2)</f>
        <v>0</v>
      </c>
      <c r="H46" s="172"/>
      <c r="I46" s="172">
        <f>ROUND(E46*H46,2)</f>
        <v>0</v>
      </c>
      <c r="J46" s="172"/>
      <c r="K46" s="172">
        <f>ROUND(E46*J46,2)</f>
        <v>0</v>
      </c>
      <c r="L46" s="172">
        <v>21</v>
      </c>
      <c r="M46" s="172">
        <f>G46*(1+L46/100)</f>
        <v>0</v>
      </c>
      <c r="N46" s="160">
        <v>2.525</v>
      </c>
      <c r="O46" s="160">
        <f>ROUND(E46*N46,5)</f>
        <v>19.8394</v>
      </c>
      <c r="P46" s="160">
        <v>0</v>
      </c>
      <c r="Q46" s="160">
        <f>ROUND(E46*P46,5)</f>
        <v>0</v>
      </c>
      <c r="R46" s="160"/>
      <c r="S46" s="160"/>
      <c r="T46" s="161">
        <v>0.48</v>
      </c>
      <c r="U46" s="160">
        <f>ROUND(E46*T46,2)</f>
        <v>3.77</v>
      </c>
      <c r="V46" s="150"/>
      <c r="W46" s="150"/>
      <c r="X46" s="150"/>
      <c r="Y46" s="150"/>
      <c r="Z46" s="150"/>
      <c r="AA46" s="150"/>
      <c r="AB46" s="150"/>
      <c r="AC46" s="150"/>
      <c r="AD46" s="150"/>
      <c r="AE46" s="150" t="s">
        <v>149</v>
      </c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ht="12.75" outlineLevel="1">
      <c r="A47" s="151"/>
      <c r="B47" s="157"/>
      <c r="C47" s="194" t="s">
        <v>210</v>
      </c>
      <c r="D47" s="162"/>
      <c r="E47" s="168">
        <v>7.8571875</v>
      </c>
      <c r="F47" s="228"/>
      <c r="G47" s="172"/>
      <c r="H47" s="172"/>
      <c r="I47" s="172"/>
      <c r="J47" s="172"/>
      <c r="K47" s="172"/>
      <c r="L47" s="172"/>
      <c r="M47" s="172"/>
      <c r="N47" s="160"/>
      <c r="O47" s="160"/>
      <c r="P47" s="160"/>
      <c r="Q47" s="160"/>
      <c r="R47" s="160"/>
      <c r="S47" s="160"/>
      <c r="T47" s="161"/>
      <c r="U47" s="160"/>
      <c r="V47" s="150"/>
      <c r="W47" s="150"/>
      <c r="X47" s="150"/>
      <c r="Y47" s="150"/>
      <c r="Z47" s="150"/>
      <c r="AA47" s="150"/>
      <c r="AB47" s="150"/>
      <c r="AC47" s="150"/>
      <c r="AD47" s="150"/>
      <c r="AE47" s="150" t="s">
        <v>151</v>
      </c>
      <c r="AF47" s="150">
        <v>0</v>
      </c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ht="22.5" outlineLevel="1">
      <c r="A48" s="151">
        <v>21</v>
      </c>
      <c r="B48" s="157" t="s">
        <v>211</v>
      </c>
      <c r="C48" s="193" t="s">
        <v>212</v>
      </c>
      <c r="D48" s="159" t="s">
        <v>189</v>
      </c>
      <c r="E48" s="167">
        <v>0.4551930625</v>
      </c>
      <c r="F48" s="171">
        <f>H48+J48</f>
        <v>0</v>
      </c>
      <c r="G48" s="172">
        <f>ROUND(E48*F48,2)</f>
        <v>0</v>
      </c>
      <c r="H48" s="172"/>
      <c r="I48" s="172">
        <f>ROUND(E48*H48,2)</f>
        <v>0</v>
      </c>
      <c r="J48" s="172"/>
      <c r="K48" s="172">
        <f>ROUND(E48*J48,2)</f>
        <v>0</v>
      </c>
      <c r="L48" s="172">
        <v>21</v>
      </c>
      <c r="M48" s="172">
        <f>G48*(1+L48/100)</f>
        <v>0</v>
      </c>
      <c r="N48" s="160">
        <v>1.05439</v>
      </c>
      <c r="O48" s="160">
        <f>ROUND(E48*N48,5)</f>
        <v>0.47995</v>
      </c>
      <c r="P48" s="160">
        <v>0</v>
      </c>
      <c r="Q48" s="160">
        <f>ROUND(E48*P48,5)</f>
        <v>0</v>
      </c>
      <c r="R48" s="160"/>
      <c r="S48" s="160"/>
      <c r="T48" s="161">
        <v>15.231</v>
      </c>
      <c r="U48" s="160">
        <f>ROUND(E48*T48,2)</f>
        <v>6.93</v>
      </c>
      <c r="V48" s="150"/>
      <c r="W48" s="150"/>
      <c r="X48" s="150"/>
      <c r="Y48" s="150"/>
      <c r="Z48" s="150"/>
      <c r="AA48" s="150"/>
      <c r="AB48" s="150"/>
      <c r="AC48" s="150"/>
      <c r="AD48" s="150"/>
      <c r="AE48" s="150" t="s">
        <v>149</v>
      </c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ht="12.75" outlineLevel="1">
      <c r="A49" s="151"/>
      <c r="B49" s="157"/>
      <c r="C49" s="194" t="s">
        <v>213</v>
      </c>
      <c r="D49" s="162"/>
      <c r="E49" s="168">
        <v>0.4551930625</v>
      </c>
      <c r="F49" s="228"/>
      <c r="G49" s="172"/>
      <c r="H49" s="172"/>
      <c r="I49" s="172"/>
      <c r="J49" s="172"/>
      <c r="K49" s="172"/>
      <c r="L49" s="172"/>
      <c r="M49" s="172"/>
      <c r="N49" s="160"/>
      <c r="O49" s="160"/>
      <c r="P49" s="160"/>
      <c r="Q49" s="160"/>
      <c r="R49" s="160"/>
      <c r="S49" s="160"/>
      <c r="T49" s="161"/>
      <c r="U49" s="160"/>
      <c r="V49" s="150"/>
      <c r="W49" s="150"/>
      <c r="X49" s="150"/>
      <c r="Y49" s="150"/>
      <c r="Z49" s="150"/>
      <c r="AA49" s="150"/>
      <c r="AB49" s="150"/>
      <c r="AC49" s="150"/>
      <c r="AD49" s="150"/>
      <c r="AE49" s="150" t="s">
        <v>151</v>
      </c>
      <c r="AF49" s="150">
        <v>0</v>
      </c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ht="12.75" outlineLevel="1">
      <c r="A50" s="151">
        <v>22</v>
      </c>
      <c r="B50" s="157" t="s">
        <v>214</v>
      </c>
      <c r="C50" s="193" t="s">
        <v>215</v>
      </c>
      <c r="D50" s="159" t="s">
        <v>194</v>
      </c>
      <c r="E50" s="167">
        <v>7.2375</v>
      </c>
      <c r="F50" s="171">
        <f>H50+J50</f>
        <v>0</v>
      </c>
      <c r="G50" s="172">
        <f>ROUND(E50*F50,2)</f>
        <v>0</v>
      </c>
      <c r="H50" s="172"/>
      <c r="I50" s="172">
        <f>ROUND(E50*H50,2)</f>
        <v>0</v>
      </c>
      <c r="J50" s="172"/>
      <c r="K50" s="172">
        <f>ROUND(E50*J50,2)</f>
        <v>0</v>
      </c>
      <c r="L50" s="172">
        <v>21</v>
      </c>
      <c r="M50" s="172">
        <f>G50*(1+L50/100)</f>
        <v>0</v>
      </c>
      <c r="N50" s="160">
        <v>0</v>
      </c>
      <c r="O50" s="160">
        <f>ROUND(E50*N50,5)</f>
        <v>0</v>
      </c>
      <c r="P50" s="160">
        <v>0</v>
      </c>
      <c r="Q50" s="160">
        <f>ROUND(E50*P50,5)</f>
        <v>0</v>
      </c>
      <c r="R50" s="160"/>
      <c r="S50" s="160"/>
      <c r="T50" s="161">
        <v>0.32</v>
      </c>
      <c r="U50" s="160">
        <f>ROUND(E50*T50,2)</f>
        <v>2.32</v>
      </c>
      <c r="V50" s="150"/>
      <c r="W50" s="150"/>
      <c r="X50" s="150"/>
      <c r="Y50" s="150"/>
      <c r="Z50" s="150"/>
      <c r="AA50" s="150"/>
      <c r="AB50" s="150"/>
      <c r="AC50" s="150"/>
      <c r="AD50" s="150"/>
      <c r="AE50" s="150" t="s">
        <v>149</v>
      </c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ht="12.75" outlineLevel="1">
      <c r="A51" s="151">
        <v>23</v>
      </c>
      <c r="B51" s="157" t="s">
        <v>216</v>
      </c>
      <c r="C51" s="193" t="s">
        <v>217</v>
      </c>
      <c r="D51" s="159" t="s">
        <v>218</v>
      </c>
      <c r="E51" s="167">
        <v>5</v>
      </c>
      <c r="F51" s="171">
        <f>H51+J51</f>
        <v>0</v>
      </c>
      <c r="G51" s="172">
        <f>ROUND(E51*F51,2)</f>
        <v>0</v>
      </c>
      <c r="H51" s="172"/>
      <c r="I51" s="172">
        <f>ROUND(E51*H51,2)</f>
        <v>0</v>
      </c>
      <c r="J51" s="172"/>
      <c r="K51" s="172">
        <f>ROUND(E51*J51,2)</f>
        <v>0</v>
      </c>
      <c r="L51" s="172">
        <v>21</v>
      </c>
      <c r="M51" s="172">
        <f>G51*(1+L51/100)</f>
        <v>0</v>
      </c>
      <c r="N51" s="160">
        <v>0.00444</v>
      </c>
      <c r="O51" s="160">
        <f>ROUND(E51*N51,5)</f>
        <v>0.0222</v>
      </c>
      <c r="P51" s="160">
        <v>0</v>
      </c>
      <c r="Q51" s="160">
        <f>ROUND(E51*P51,5)</f>
        <v>0</v>
      </c>
      <c r="R51" s="160"/>
      <c r="S51" s="160"/>
      <c r="T51" s="161">
        <v>0.4</v>
      </c>
      <c r="U51" s="160">
        <f>ROUND(E51*T51,2)</f>
        <v>2</v>
      </c>
      <c r="V51" s="150"/>
      <c r="W51" s="150"/>
      <c r="X51" s="150"/>
      <c r="Y51" s="150"/>
      <c r="Z51" s="150"/>
      <c r="AA51" s="150"/>
      <c r="AB51" s="150"/>
      <c r="AC51" s="150"/>
      <c r="AD51" s="150"/>
      <c r="AE51" s="150" t="s">
        <v>149</v>
      </c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ht="12.75" outlineLevel="1">
      <c r="A52" s="151"/>
      <c r="B52" s="157"/>
      <c r="C52" s="194" t="s">
        <v>219</v>
      </c>
      <c r="D52" s="162"/>
      <c r="E52" s="168">
        <v>3</v>
      </c>
      <c r="F52" s="172"/>
      <c r="G52" s="172"/>
      <c r="H52" s="172"/>
      <c r="I52" s="172"/>
      <c r="J52" s="172"/>
      <c r="K52" s="172"/>
      <c r="L52" s="172"/>
      <c r="M52" s="172"/>
      <c r="N52" s="160"/>
      <c r="O52" s="160"/>
      <c r="P52" s="160"/>
      <c r="Q52" s="160"/>
      <c r="R52" s="160"/>
      <c r="S52" s="160"/>
      <c r="T52" s="161"/>
      <c r="U52" s="160"/>
      <c r="V52" s="150"/>
      <c r="W52" s="150"/>
      <c r="X52" s="150"/>
      <c r="Y52" s="150"/>
      <c r="Z52" s="150"/>
      <c r="AA52" s="150"/>
      <c r="AB52" s="150"/>
      <c r="AC52" s="150"/>
      <c r="AD52" s="150"/>
      <c r="AE52" s="150" t="s">
        <v>151</v>
      </c>
      <c r="AF52" s="150">
        <v>0</v>
      </c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ht="12.75" outlineLevel="1">
      <c r="A53" s="151"/>
      <c r="B53" s="157"/>
      <c r="C53" s="194" t="s">
        <v>220</v>
      </c>
      <c r="D53" s="162"/>
      <c r="E53" s="168">
        <v>1</v>
      </c>
      <c r="F53" s="172"/>
      <c r="G53" s="172"/>
      <c r="H53" s="172"/>
      <c r="I53" s="172"/>
      <c r="J53" s="172"/>
      <c r="K53" s="172"/>
      <c r="L53" s="172"/>
      <c r="M53" s="172"/>
      <c r="N53" s="160"/>
      <c r="O53" s="160"/>
      <c r="P53" s="160"/>
      <c r="Q53" s="160"/>
      <c r="R53" s="160"/>
      <c r="S53" s="160"/>
      <c r="T53" s="161"/>
      <c r="U53" s="160"/>
      <c r="V53" s="150"/>
      <c r="W53" s="150"/>
      <c r="X53" s="150"/>
      <c r="Y53" s="150"/>
      <c r="Z53" s="150"/>
      <c r="AA53" s="150"/>
      <c r="AB53" s="150"/>
      <c r="AC53" s="150"/>
      <c r="AD53" s="150"/>
      <c r="AE53" s="150" t="s">
        <v>151</v>
      </c>
      <c r="AF53" s="150">
        <v>0</v>
      </c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ht="12.75" outlineLevel="1">
      <c r="A54" s="151"/>
      <c r="B54" s="157"/>
      <c r="C54" s="194" t="s">
        <v>221</v>
      </c>
      <c r="D54" s="162"/>
      <c r="E54" s="168">
        <v>1</v>
      </c>
      <c r="F54" s="172"/>
      <c r="G54" s="172"/>
      <c r="H54" s="172"/>
      <c r="I54" s="172"/>
      <c r="J54" s="172"/>
      <c r="K54" s="172"/>
      <c r="L54" s="172"/>
      <c r="M54" s="172"/>
      <c r="N54" s="160"/>
      <c r="O54" s="160"/>
      <c r="P54" s="160"/>
      <c r="Q54" s="160"/>
      <c r="R54" s="160"/>
      <c r="S54" s="160"/>
      <c r="T54" s="161"/>
      <c r="U54" s="160"/>
      <c r="V54" s="150"/>
      <c r="W54" s="150"/>
      <c r="X54" s="150"/>
      <c r="Y54" s="150"/>
      <c r="Z54" s="150"/>
      <c r="AA54" s="150"/>
      <c r="AB54" s="150"/>
      <c r="AC54" s="150"/>
      <c r="AD54" s="150"/>
      <c r="AE54" s="150" t="s">
        <v>151</v>
      </c>
      <c r="AF54" s="150">
        <v>0</v>
      </c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31" ht="12.75">
      <c r="A55" s="152" t="s">
        <v>144</v>
      </c>
      <c r="B55" s="158" t="s">
        <v>63</v>
      </c>
      <c r="C55" s="195" t="s">
        <v>64</v>
      </c>
      <c r="D55" s="163"/>
      <c r="E55" s="169"/>
      <c r="F55" s="173"/>
      <c r="G55" s="173">
        <f>SUMIF(AE56:AE72,"&lt;&gt;NOR",G56:G72)</f>
        <v>0</v>
      </c>
      <c r="H55" s="173"/>
      <c r="I55" s="173">
        <f>SUM(I56:I72)</f>
        <v>0</v>
      </c>
      <c r="J55" s="173"/>
      <c r="K55" s="173">
        <f>SUM(K56:K72)</f>
        <v>0</v>
      </c>
      <c r="L55" s="173"/>
      <c r="M55" s="173">
        <f>SUM(M56:M72)</f>
        <v>0</v>
      </c>
      <c r="N55" s="164"/>
      <c r="O55" s="164">
        <f>SUM(O56:O72)</f>
        <v>18.935440000000003</v>
      </c>
      <c r="P55" s="164"/>
      <c r="Q55" s="164">
        <f>SUM(Q56:Q72)</f>
        <v>0</v>
      </c>
      <c r="R55" s="164"/>
      <c r="S55" s="164"/>
      <c r="T55" s="165"/>
      <c r="U55" s="164">
        <f>SUM(U56:U72)</f>
        <v>88.32</v>
      </c>
      <c r="AE55" t="s">
        <v>145</v>
      </c>
    </row>
    <row r="56" spans="1:60" ht="12.75" outlineLevel="1">
      <c r="A56" s="151">
        <v>24</v>
      </c>
      <c r="B56" s="157" t="s">
        <v>222</v>
      </c>
      <c r="C56" s="193" t="s">
        <v>223</v>
      </c>
      <c r="D56" s="159" t="s">
        <v>194</v>
      </c>
      <c r="E56" s="167">
        <v>69.99</v>
      </c>
      <c r="F56" s="171">
        <f>H56+J56</f>
        <v>0</v>
      </c>
      <c r="G56" s="172">
        <f>ROUND(E56*F56,2)</f>
        <v>0</v>
      </c>
      <c r="H56" s="172"/>
      <c r="I56" s="172">
        <f>ROUND(E56*H56,2)</f>
        <v>0</v>
      </c>
      <c r="J56" s="172"/>
      <c r="K56" s="172">
        <f>ROUND(E56*J56,2)</f>
        <v>0</v>
      </c>
      <c r="L56" s="172">
        <v>21</v>
      </c>
      <c r="M56" s="172">
        <f>G56*(1+L56/100)</f>
        <v>0</v>
      </c>
      <c r="N56" s="160">
        <v>0.20675</v>
      </c>
      <c r="O56" s="160">
        <f>ROUND(E56*N56,5)</f>
        <v>14.47043</v>
      </c>
      <c r="P56" s="160">
        <v>0</v>
      </c>
      <c r="Q56" s="160">
        <f>ROUND(E56*P56,5)</f>
        <v>0</v>
      </c>
      <c r="R56" s="160"/>
      <c r="S56" s="160"/>
      <c r="T56" s="161">
        <v>0.7965</v>
      </c>
      <c r="U56" s="160">
        <f>ROUND(E56*T56,2)</f>
        <v>55.75</v>
      </c>
      <c r="V56" s="150"/>
      <c r="W56" s="150"/>
      <c r="X56" s="150"/>
      <c r="Y56" s="150"/>
      <c r="Z56" s="150"/>
      <c r="AA56" s="150"/>
      <c r="AB56" s="150"/>
      <c r="AC56" s="150"/>
      <c r="AD56" s="150"/>
      <c r="AE56" s="150" t="s">
        <v>149</v>
      </c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ht="12.75" outlineLevel="1">
      <c r="A57" s="151"/>
      <c r="B57" s="157"/>
      <c r="C57" s="194" t="s">
        <v>224</v>
      </c>
      <c r="D57" s="162"/>
      <c r="E57" s="168">
        <v>77.55</v>
      </c>
      <c r="F57" s="228"/>
      <c r="G57" s="172"/>
      <c r="H57" s="172"/>
      <c r="I57" s="172"/>
      <c r="J57" s="172"/>
      <c r="K57" s="172"/>
      <c r="L57" s="172"/>
      <c r="M57" s="172"/>
      <c r="N57" s="160"/>
      <c r="O57" s="160"/>
      <c r="P57" s="160"/>
      <c r="Q57" s="160"/>
      <c r="R57" s="160"/>
      <c r="S57" s="160"/>
      <c r="T57" s="161"/>
      <c r="U57" s="160"/>
      <c r="V57" s="150"/>
      <c r="W57" s="150"/>
      <c r="X57" s="150"/>
      <c r="Y57" s="150"/>
      <c r="Z57" s="150"/>
      <c r="AA57" s="150"/>
      <c r="AB57" s="150"/>
      <c r="AC57" s="150"/>
      <c r="AD57" s="150"/>
      <c r="AE57" s="150" t="s">
        <v>151</v>
      </c>
      <c r="AF57" s="150">
        <v>0</v>
      </c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ht="12.75" outlineLevel="1">
      <c r="A58" s="151"/>
      <c r="B58" s="157"/>
      <c r="C58" s="194" t="s">
        <v>225</v>
      </c>
      <c r="D58" s="162"/>
      <c r="E58" s="168">
        <v>-7.56</v>
      </c>
      <c r="F58" s="228"/>
      <c r="G58" s="172"/>
      <c r="H58" s="172"/>
      <c r="I58" s="172"/>
      <c r="J58" s="172"/>
      <c r="K58" s="172"/>
      <c r="L58" s="172"/>
      <c r="M58" s="172"/>
      <c r="N58" s="160"/>
      <c r="O58" s="160"/>
      <c r="P58" s="160"/>
      <c r="Q58" s="160"/>
      <c r="R58" s="160"/>
      <c r="S58" s="160"/>
      <c r="T58" s="161"/>
      <c r="U58" s="160"/>
      <c r="V58" s="150"/>
      <c r="W58" s="150"/>
      <c r="X58" s="150"/>
      <c r="Y58" s="150"/>
      <c r="Z58" s="150"/>
      <c r="AA58" s="150"/>
      <c r="AB58" s="150"/>
      <c r="AC58" s="150"/>
      <c r="AD58" s="150"/>
      <c r="AE58" s="150" t="s">
        <v>151</v>
      </c>
      <c r="AF58" s="150">
        <v>0</v>
      </c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ht="12.75" outlineLevel="1">
      <c r="A59" s="151">
        <v>25</v>
      </c>
      <c r="B59" s="157" t="s">
        <v>226</v>
      </c>
      <c r="C59" s="193" t="s">
        <v>227</v>
      </c>
      <c r="D59" s="159" t="s">
        <v>194</v>
      </c>
      <c r="E59" s="167">
        <v>36.8885</v>
      </c>
      <c r="F59" s="171">
        <f>H59+J59</f>
        <v>0</v>
      </c>
      <c r="G59" s="172">
        <f>ROUND(E59*F59,2)</f>
        <v>0</v>
      </c>
      <c r="H59" s="172"/>
      <c r="I59" s="172">
        <f>ROUND(E59*H59,2)</f>
        <v>0</v>
      </c>
      <c r="J59" s="172"/>
      <c r="K59" s="172">
        <f>ROUND(E59*J59,2)</f>
        <v>0</v>
      </c>
      <c r="L59" s="172">
        <v>21</v>
      </c>
      <c r="M59" s="172">
        <f>G59*(1+L59/100)</f>
        <v>0</v>
      </c>
      <c r="N59" s="160">
        <v>0.07454</v>
      </c>
      <c r="O59" s="160">
        <f>ROUND(E59*N59,5)</f>
        <v>2.74967</v>
      </c>
      <c r="P59" s="160">
        <v>0</v>
      </c>
      <c r="Q59" s="160">
        <f>ROUND(E59*P59,5)</f>
        <v>0</v>
      </c>
      <c r="R59" s="160"/>
      <c r="S59" s="160"/>
      <c r="T59" s="161">
        <v>0.535</v>
      </c>
      <c r="U59" s="160">
        <f>ROUND(E59*T59,2)</f>
        <v>19.74</v>
      </c>
      <c r="V59" s="150"/>
      <c r="W59" s="150"/>
      <c r="X59" s="150"/>
      <c r="Y59" s="150"/>
      <c r="Z59" s="150"/>
      <c r="AA59" s="150"/>
      <c r="AB59" s="150"/>
      <c r="AC59" s="150"/>
      <c r="AD59" s="150"/>
      <c r="AE59" s="150" t="s">
        <v>149</v>
      </c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ht="12.75" outlineLevel="1">
      <c r="A60" s="151"/>
      <c r="B60" s="157"/>
      <c r="C60" s="194" t="s">
        <v>228</v>
      </c>
      <c r="D60" s="162"/>
      <c r="E60" s="168">
        <v>48.8125</v>
      </c>
      <c r="F60" s="228"/>
      <c r="G60" s="172"/>
      <c r="H60" s="172"/>
      <c r="I60" s="172"/>
      <c r="J60" s="172"/>
      <c r="K60" s="172"/>
      <c r="L60" s="172"/>
      <c r="M60" s="172"/>
      <c r="N60" s="160"/>
      <c r="O60" s="160"/>
      <c r="P60" s="160"/>
      <c r="Q60" s="160"/>
      <c r="R60" s="160"/>
      <c r="S60" s="160"/>
      <c r="T60" s="161"/>
      <c r="U60" s="160"/>
      <c r="V60" s="150"/>
      <c r="W60" s="150"/>
      <c r="X60" s="150"/>
      <c r="Y60" s="150"/>
      <c r="Z60" s="150"/>
      <c r="AA60" s="150"/>
      <c r="AB60" s="150"/>
      <c r="AC60" s="150"/>
      <c r="AD60" s="150"/>
      <c r="AE60" s="150" t="s">
        <v>151</v>
      </c>
      <c r="AF60" s="150">
        <v>0</v>
      </c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ht="12.75" outlineLevel="1">
      <c r="A61" s="151"/>
      <c r="B61" s="157"/>
      <c r="C61" s="194" t="s">
        <v>229</v>
      </c>
      <c r="D61" s="162"/>
      <c r="E61" s="168">
        <v>-11.924</v>
      </c>
      <c r="F61" s="228"/>
      <c r="G61" s="172"/>
      <c r="H61" s="172"/>
      <c r="I61" s="172"/>
      <c r="J61" s="172"/>
      <c r="K61" s="172"/>
      <c r="L61" s="172"/>
      <c r="M61" s="172"/>
      <c r="N61" s="160"/>
      <c r="O61" s="160"/>
      <c r="P61" s="160"/>
      <c r="Q61" s="160"/>
      <c r="R61" s="160"/>
      <c r="S61" s="160"/>
      <c r="T61" s="161"/>
      <c r="U61" s="160"/>
      <c r="V61" s="150"/>
      <c r="W61" s="150"/>
      <c r="X61" s="150"/>
      <c r="Y61" s="150"/>
      <c r="Z61" s="150"/>
      <c r="AA61" s="150"/>
      <c r="AB61" s="150"/>
      <c r="AC61" s="150"/>
      <c r="AD61" s="150"/>
      <c r="AE61" s="150" t="s">
        <v>151</v>
      </c>
      <c r="AF61" s="150">
        <v>0</v>
      </c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ht="22.5" outlineLevel="1">
      <c r="A62" s="151">
        <v>26</v>
      </c>
      <c r="B62" s="157" t="s">
        <v>230</v>
      </c>
      <c r="C62" s="193" t="s">
        <v>231</v>
      </c>
      <c r="D62" s="159" t="s">
        <v>218</v>
      </c>
      <c r="E62" s="167">
        <v>25</v>
      </c>
      <c r="F62" s="171">
        <f>H62+J62</f>
        <v>0</v>
      </c>
      <c r="G62" s="172">
        <f>ROUND(E62*F62,2)</f>
        <v>0</v>
      </c>
      <c r="H62" s="172"/>
      <c r="I62" s="172">
        <f>ROUND(E62*H62,2)</f>
        <v>0</v>
      </c>
      <c r="J62" s="172"/>
      <c r="K62" s="172">
        <f>ROUND(E62*J62,2)</f>
        <v>0</v>
      </c>
      <c r="L62" s="172">
        <v>21</v>
      </c>
      <c r="M62" s="172">
        <f>G62*(1+L62/100)</f>
        <v>0</v>
      </c>
      <c r="N62" s="160">
        <v>0.06127</v>
      </c>
      <c r="O62" s="160">
        <f>ROUND(E62*N62,5)</f>
        <v>1.53175</v>
      </c>
      <c r="P62" s="160">
        <v>0</v>
      </c>
      <c r="Q62" s="160">
        <f>ROUND(E62*P62,5)</f>
        <v>0</v>
      </c>
      <c r="R62" s="160"/>
      <c r="S62" s="160"/>
      <c r="T62" s="161">
        <v>0.43542</v>
      </c>
      <c r="U62" s="160">
        <f>ROUND(E62*T62,2)</f>
        <v>10.89</v>
      </c>
      <c r="V62" s="150"/>
      <c r="W62" s="150"/>
      <c r="X62" s="150"/>
      <c r="Y62" s="150"/>
      <c r="Z62" s="150"/>
      <c r="AA62" s="150"/>
      <c r="AB62" s="150"/>
      <c r="AC62" s="150"/>
      <c r="AD62" s="150"/>
      <c r="AE62" s="150" t="s">
        <v>149</v>
      </c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ht="12.75" outlineLevel="1">
      <c r="A63" s="151"/>
      <c r="B63" s="157"/>
      <c r="C63" s="194" t="s">
        <v>232</v>
      </c>
      <c r="D63" s="162"/>
      <c r="E63" s="168">
        <v>16</v>
      </c>
      <c r="F63" s="228"/>
      <c r="G63" s="172"/>
      <c r="H63" s="172"/>
      <c r="I63" s="172"/>
      <c r="J63" s="172"/>
      <c r="K63" s="172"/>
      <c r="L63" s="172"/>
      <c r="M63" s="172"/>
      <c r="N63" s="160"/>
      <c r="O63" s="160"/>
      <c r="P63" s="160"/>
      <c r="Q63" s="160"/>
      <c r="R63" s="160"/>
      <c r="S63" s="160"/>
      <c r="T63" s="161"/>
      <c r="U63" s="160"/>
      <c r="V63" s="150"/>
      <c r="W63" s="150"/>
      <c r="X63" s="150"/>
      <c r="Y63" s="150"/>
      <c r="Z63" s="150"/>
      <c r="AA63" s="150"/>
      <c r="AB63" s="150"/>
      <c r="AC63" s="150"/>
      <c r="AD63" s="150"/>
      <c r="AE63" s="150" t="s">
        <v>151</v>
      </c>
      <c r="AF63" s="150">
        <v>0</v>
      </c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ht="12.75" outlineLevel="1">
      <c r="A64" s="151"/>
      <c r="B64" s="157"/>
      <c r="C64" s="194" t="s">
        <v>233</v>
      </c>
      <c r="D64" s="162"/>
      <c r="E64" s="168">
        <v>9</v>
      </c>
      <c r="F64" s="228"/>
      <c r="G64" s="172"/>
      <c r="H64" s="172"/>
      <c r="I64" s="172"/>
      <c r="J64" s="172"/>
      <c r="K64" s="172"/>
      <c r="L64" s="172"/>
      <c r="M64" s="172"/>
      <c r="N64" s="160"/>
      <c r="O64" s="160"/>
      <c r="P64" s="160"/>
      <c r="Q64" s="160"/>
      <c r="R64" s="160"/>
      <c r="S64" s="160"/>
      <c r="T64" s="161"/>
      <c r="U64" s="160"/>
      <c r="V64" s="150"/>
      <c r="W64" s="150"/>
      <c r="X64" s="150"/>
      <c r="Y64" s="150"/>
      <c r="Z64" s="150"/>
      <c r="AA64" s="150"/>
      <c r="AB64" s="150"/>
      <c r="AC64" s="150"/>
      <c r="AD64" s="150"/>
      <c r="AE64" s="150" t="s">
        <v>151</v>
      </c>
      <c r="AF64" s="150">
        <v>0</v>
      </c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ht="12.75" outlineLevel="1">
      <c r="A65" s="151">
        <v>27</v>
      </c>
      <c r="B65" s="157" t="s">
        <v>234</v>
      </c>
      <c r="C65" s="193" t="s">
        <v>235</v>
      </c>
      <c r="D65" s="159" t="s">
        <v>218</v>
      </c>
      <c r="E65" s="167">
        <v>4</v>
      </c>
      <c r="F65" s="171">
        <f>H65+J65</f>
        <v>0</v>
      </c>
      <c r="G65" s="172">
        <f>ROUND(E65*F65,2)</f>
        <v>0</v>
      </c>
      <c r="H65" s="172"/>
      <c r="I65" s="172">
        <f>ROUND(E65*H65,2)</f>
        <v>0</v>
      </c>
      <c r="J65" s="172"/>
      <c r="K65" s="172">
        <f>ROUND(E65*J65,2)</f>
        <v>0</v>
      </c>
      <c r="L65" s="172">
        <v>21</v>
      </c>
      <c r="M65" s="172">
        <f>G65*(1+L65/100)</f>
        <v>0</v>
      </c>
      <c r="N65" s="160">
        <v>0.02022</v>
      </c>
      <c r="O65" s="160">
        <f>ROUND(E65*N65,5)</f>
        <v>0.08088</v>
      </c>
      <c r="P65" s="160">
        <v>0</v>
      </c>
      <c r="Q65" s="160">
        <f>ROUND(E65*P65,5)</f>
        <v>0</v>
      </c>
      <c r="R65" s="160"/>
      <c r="S65" s="160"/>
      <c r="T65" s="161">
        <v>0.242</v>
      </c>
      <c r="U65" s="160">
        <f>ROUND(E65*T65,2)</f>
        <v>0.97</v>
      </c>
      <c r="V65" s="150"/>
      <c r="W65" s="150"/>
      <c r="X65" s="150"/>
      <c r="Y65" s="150"/>
      <c r="Z65" s="150"/>
      <c r="AA65" s="150"/>
      <c r="AB65" s="150"/>
      <c r="AC65" s="150"/>
      <c r="AD65" s="150"/>
      <c r="AE65" s="150" t="s">
        <v>149</v>
      </c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ht="12.75" outlineLevel="1">
      <c r="A66" s="151"/>
      <c r="B66" s="157"/>
      <c r="C66" s="194" t="s">
        <v>65</v>
      </c>
      <c r="D66" s="162"/>
      <c r="E66" s="168">
        <v>4</v>
      </c>
      <c r="F66" s="228"/>
      <c r="G66" s="172"/>
      <c r="H66" s="172"/>
      <c r="I66" s="172"/>
      <c r="J66" s="172"/>
      <c r="K66" s="172"/>
      <c r="L66" s="172"/>
      <c r="M66" s="172"/>
      <c r="N66" s="160"/>
      <c r="O66" s="160"/>
      <c r="P66" s="160"/>
      <c r="Q66" s="160"/>
      <c r="R66" s="160"/>
      <c r="S66" s="160"/>
      <c r="T66" s="161"/>
      <c r="U66" s="160"/>
      <c r="V66" s="150"/>
      <c r="W66" s="150"/>
      <c r="X66" s="150"/>
      <c r="Y66" s="150"/>
      <c r="Z66" s="150"/>
      <c r="AA66" s="150"/>
      <c r="AB66" s="150"/>
      <c r="AC66" s="150"/>
      <c r="AD66" s="150"/>
      <c r="AE66" s="150" t="s">
        <v>151</v>
      </c>
      <c r="AF66" s="150">
        <v>0</v>
      </c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ht="12.75" outlineLevel="1">
      <c r="A67" s="151">
        <v>28</v>
      </c>
      <c r="B67" s="157" t="s">
        <v>236</v>
      </c>
      <c r="C67" s="193" t="s">
        <v>237</v>
      </c>
      <c r="D67" s="159" t="s">
        <v>218</v>
      </c>
      <c r="E67" s="167">
        <v>3</v>
      </c>
      <c r="F67" s="171">
        <f>H67+J67</f>
        <v>0</v>
      </c>
      <c r="G67" s="172">
        <f>ROUND(E67*F67,2)</f>
        <v>0</v>
      </c>
      <c r="H67" s="172"/>
      <c r="I67" s="172">
        <f>ROUND(E67*H67,2)</f>
        <v>0</v>
      </c>
      <c r="J67" s="172"/>
      <c r="K67" s="172">
        <f>ROUND(E67*J67,2)</f>
        <v>0</v>
      </c>
      <c r="L67" s="172">
        <v>21</v>
      </c>
      <c r="M67" s="172">
        <f>G67*(1+L67/100)</f>
        <v>0</v>
      </c>
      <c r="N67" s="160">
        <v>0.0242</v>
      </c>
      <c r="O67" s="160">
        <f>ROUND(E67*N67,5)</f>
        <v>0.0726</v>
      </c>
      <c r="P67" s="160">
        <v>0</v>
      </c>
      <c r="Q67" s="160">
        <f>ROUND(E67*P67,5)</f>
        <v>0</v>
      </c>
      <c r="R67" s="160"/>
      <c r="S67" s="160"/>
      <c r="T67" s="161">
        <v>0.242</v>
      </c>
      <c r="U67" s="160">
        <f>ROUND(E67*T67,2)</f>
        <v>0.73</v>
      </c>
      <c r="V67" s="150"/>
      <c r="W67" s="150"/>
      <c r="X67" s="150"/>
      <c r="Y67" s="150"/>
      <c r="Z67" s="150"/>
      <c r="AA67" s="150"/>
      <c r="AB67" s="150"/>
      <c r="AC67" s="150"/>
      <c r="AD67" s="150"/>
      <c r="AE67" s="150" t="s">
        <v>149</v>
      </c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ht="12.75" outlineLevel="1">
      <c r="A68" s="151">
        <v>29</v>
      </c>
      <c r="B68" s="157" t="s">
        <v>238</v>
      </c>
      <c r="C68" s="193" t="s">
        <v>239</v>
      </c>
      <c r="D68" s="159" t="s">
        <v>218</v>
      </c>
      <c r="E68" s="167">
        <v>1</v>
      </c>
      <c r="F68" s="171">
        <f>H68+J68</f>
        <v>0</v>
      </c>
      <c r="G68" s="172">
        <f>ROUND(E68*F68,2)</f>
        <v>0</v>
      </c>
      <c r="H68" s="172"/>
      <c r="I68" s="172">
        <f>ROUND(E68*H68,2)</f>
        <v>0</v>
      </c>
      <c r="J68" s="172"/>
      <c r="K68" s="172">
        <f>ROUND(E68*J68,2)</f>
        <v>0</v>
      </c>
      <c r="L68" s="172">
        <v>21</v>
      </c>
      <c r="M68" s="172">
        <f>G68*(1+L68/100)</f>
        <v>0</v>
      </c>
      <c r="N68" s="160">
        <v>0.03011</v>
      </c>
      <c r="O68" s="160">
        <f>ROUND(E68*N68,5)</f>
        <v>0.03011</v>
      </c>
      <c r="P68" s="160">
        <v>0</v>
      </c>
      <c r="Q68" s="160">
        <f>ROUND(E68*P68,5)</f>
        <v>0</v>
      </c>
      <c r="R68" s="160"/>
      <c r="S68" s="160"/>
      <c r="T68" s="161">
        <v>0.242</v>
      </c>
      <c r="U68" s="160">
        <f>ROUND(E68*T68,2)</f>
        <v>0.24</v>
      </c>
      <c r="V68" s="150"/>
      <c r="W68" s="150"/>
      <c r="X68" s="150"/>
      <c r="Y68" s="150"/>
      <c r="Z68" s="150"/>
      <c r="AA68" s="150"/>
      <c r="AB68" s="150"/>
      <c r="AC68" s="150"/>
      <c r="AD68" s="150"/>
      <c r="AE68" s="150" t="s">
        <v>149</v>
      </c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ht="12.75" outlineLevel="1">
      <c r="A69" s="151">
        <v>30</v>
      </c>
      <c r="B69" s="157" t="s">
        <v>240</v>
      </c>
      <c r="C69" s="193" t="s">
        <v>241</v>
      </c>
      <c r="D69" s="159" t="s">
        <v>148</v>
      </c>
      <c r="E69" s="167">
        <v>0.1416</v>
      </c>
      <c r="F69" s="171">
        <f>H69+J69</f>
        <v>0</v>
      </c>
      <c r="G69" s="172">
        <f>ROUND(E69*F69,2)</f>
        <v>0</v>
      </c>
      <c r="H69" s="172"/>
      <c r="I69" s="172">
        <f>ROUND(E69*H69,2)</f>
        <v>0</v>
      </c>
      <c r="J69" s="172"/>
      <c r="K69" s="172">
        <f>ROUND(E69*J69,2)</f>
        <v>0</v>
      </c>
      <c r="L69" s="172">
        <v>21</v>
      </c>
      <c r="M69" s="172">
        <f>G69*(1+L69/100)</f>
        <v>0</v>
      </c>
      <c r="N69" s="160">
        <v>0</v>
      </c>
      <c r="O69" s="160">
        <f>ROUND(E69*N69,5)</f>
        <v>0</v>
      </c>
      <c r="P69" s="160">
        <v>0</v>
      </c>
      <c r="Q69" s="160">
        <f>ROUND(E69*P69,5)</f>
        <v>0</v>
      </c>
      <c r="R69" s="160"/>
      <c r="S69" s="160"/>
      <c r="T69" s="161">
        <v>0</v>
      </c>
      <c r="U69" s="160">
        <f>ROUND(E69*T69,2)</f>
        <v>0</v>
      </c>
      <c r="V69" s="150"/>
      <c r="W69" s="150"/>
      <c r="X69" s="150"/>
      <c r="Y69" s="150"/>
      <c r="Z69" s="150"/>
      <c r="AA69" s="150"/>
      <c r="AB69" s="150"/>
      <c r="AC69" s="150"/>
      <c r="AD69" s="150"/>
      <c r="AE69" s="150" t="s">
        <v>149</v>
      </c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ht="12.75" outlineLevel="1">
      <c r="A70" s="151"/>
      <c r="B70" s="157"/>
      <c r="C70" s="194" t="s">
        <v>242</v>
      </c>
      <c r="D70" s="162"/>
      <c r="E70" s="168">
        <v>0.1416</v>
      </c>
      <c r="F70" s="228"/>
      <c r="G70" s="172"/>
      <c r="H70" s="172"/>
      <c r="I70" s="172"/>
      <c r="J70" s="172"/>
      <c r="K70" s="172"/>
      <c r="L70" s="172"/>
      <c r="M70" s="172"/>
      <c r="N70" s="160"/>
      <c r="O70" s="160"/>
      <c r="P70" s="160"/>
      <c r="Q70" s="160"/>
      <c r="R70" s="160"/>
      <c r="S70" s="160"/>
      <c r="T70" s="161"/>
      <c r="U70" s="160"/>
      <c r="V70" s="150"/>
      <c r="W70" s="150"/>
      <c r="X70" s="150"/>
      <c r="Y70" s="150"/>
      <c r="Z70" s="150"/>
      <c r="AA70" s="150"/>
      <c r="AB70" s="150"/>
      <c r="AC70" s="150"/>
      <c r="AD70" s="150"/>
      <c r="AE70" s="150" t="s">
        <v>151</v>
      </c>
      <c r="AF70" s="150">
        <v>0</v>
      </c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ht="12.75" outlineLevel="1">
      <c r="A71" s="151">
        <v>31</v>
      </c>
      <c r="B71" s="157" t="s">
        <v>243</v>
      </c>
      <c r="C71" s="193" t="s">
        <v>244</v>
      </c>
      <c r="D71" s="159" t="s">
        <v>148</v>
      </c>
      <c r="E71" s="167">
        <v>0.12</v>
      </c>
      <c r="F71" s="171">
        <f>H71+J71</f>
        <v>0</v>
      </c>
      <c r="G71" s="172">
        <f>ROUND(E71*F71,2)</f>
        <v>0</v>
      </c>
      <c r="H71" s="172"/>
      <c r="I71" s="172">
        <f>ROUND(E71*H71,2)</f>
        <v>0</v>
      </c>
      <c r="J71" s="172"/>
      <c r="K71" s="172">
        <f>ROUND(E71*J71,2)</f>
        <v>0</v>
      </c>
      <c r="L71" s="172">
        <v>21</v>
      </c>
      <c r="M71" s="172">
        <f>G71*(1+L71/100)</f>
        <v>0</v>
      </c>
      <c r="N71" s="160">
        <v>0</v>
      </c>
      <c r="O71" s="160">
        <f>ROUND(E71*N71,5)</f>
        <v>0</v>
      </c>
      <c r="P71" s="160">
        <v>0</v>
      </c>
      <c r="Q71" s="160">
        <f>ROUND(E71*P71,5)</f>
        <v>0</v>
      </c>
      <c r="R71" s="160"/>
      <c r="S71" s="160"/>
      <c r="T71" s="161">
        <v>0</v>
      </c>
      <c r="U71" s="160">
        <f>ROUND(E71*T71,2)</f>
        <v>0</v>
      </c>
      <c r="V71" s="150"/>
      <c r="W71" s="150"/>
      <c r="X71" s="150"/>
      <c r="Y71" s="150"/>
      <c r="Z71" s="150"/>
      <c r="AA71" s="150"/>
      <c r="AB71" s="150"/>
      <c r="AC71" s="150"/>
      <c r="AD71" s="150"/>
      <c r="AE71" s="150" t="s">
        <v>149</v>
      </c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ht="12.75" outlineLevel="1">
      <c r="A72" s="151"/>
      <c r="B72" s="157"/>
      <c r="C72" s="194" t="s">
        <v>245</v>
      </c>
      <c r="D72" s="162"/>
      <c r="E72" s="168">
        <v>0.12</v>
      </c>
      <c r="F72" s="172"/>
      <c r="G72" s="172"/>
      <c r="H72" s="172"/>
      <c r="I72" s="172"/>
      <c r="J72" s="172"/>
      <c r="K72" s="172"/>
      <c r="L72" s="172"/>
      <c r="M72" s="172"/>
      <c r="N72" s="160"/>
      <c r="O72" s="160"/>
      <c r="P72" s="160"/>
      <c r="Q72" s="160"/>
      <c r="R72" s="160"/>
      <c r="S72" s="160"/>
      <c r="T72" s="161"/>
      <c r="U72" s="160"/>
      <c r="V72" s="150"/>
      <c r="W72" s="150"/>
      <c r="X72" s="150"/>
      <c r="Y72" s="150"/>
      <c r="Z72" s="150"/>
      <c r="AA72" s="150"/>
      <c r="AB72" s="150"/>
      <c r="AC72" s="150"/>
      <c r="AD72" s="150"/>
      <c r="AE72" s="150" t="s">
        <v>151</v>
      </c>
      <c r="AF72" s="150">
        <v>0</v>
      </c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31" ht="12.75">
      <c r="A73" s="152" t="s">
        <v>144</v>
      </c>
      <c r="B73" s="158" t="s">
        <v>65</v>
      </c>
      <c r="C73" s="195" t="s">
        <v>66</v>
      </c>
      <c r="D73" s="163"/>
      <c r="E73" s="169"/>
      <c r="F73" s="173"/>
      <c r="G73" s="173">
        <f>SUMIF(AE74:AE84,"&lt;&gt;NOR",G74:G84)</f>
        <v>0</v>
      </c>
      <c r="H73" s="173"/>
      <c r="I73" s="173">
        <f>SUM(I74:I84)</f>
        <v>0</v>
      </c>
      <c r="J73" s="173"/>
      <c r="K73" s="173">
        <f>SUM(K74:K84)</f>
        <v>0</v>
      </c>
      <c r="L73" s="173"/>
      <c r="M73" s="173">
        <f>SUM(M74:M84)</f>
        <v>0</v>
      </c>
      <c r="N73" s="164"/>
      <c r="O73" s="164">
        <f>SUM(O74:O84)</f>
        <v>7.55542</v>
      </c>
      <c r="P73" s="164"/>
      <c r="Q73" s="164">
        <f>SUM(Q74:Q84)</f>
        <v>0</v>
      </c>
      <c r="R73" s="164"/>
      <c r="S73" s="164"/>
      <c r="T73" s="165"/>
      <c r="U73" s="164">
        <f>SUM(U74:U84)</f>
        <v>65.28999999999999</v>
      </c>
      <c r="AE73" t="s">
        <v>145</v>
      </c>
    </row>
    <row r="74" spans="1:60" ht="12.75" outlineLevel="1">
      <c r="A74" s="151">
        <v>32</v>
      </c>
      <c r="B74" s="157" t="s">
        <v>246</v>
      </c>
      <c r="C74" s="193" t="s">
        <v>247</v>
      </c>
      <c r="D74" s="159" t="s">
        <v>148</v>
      </c>
      <c r="E74" s="167">
        <v>0.8</v>
      </c>
      <c r="F74" s="171">
        <f>H74+J74</f>
        <v>0</v>
      </c>
      <c r="G74" s="172">
        <f>ROUND(E74*F74,2)</f>
        <v>0</v>
      </c>
      <c r="H74" s="172"/>
      <c r="I74" s="172">
        <f>ROUND(E74*H74,2)</f>
        <v>0</v>
      </c>
      <c r="J74" s="172"/>
      <c r="K74" s="172">
        <f>ROUND(E74*J74,2)</f>
        <v>0</v>
      </c>
      <c r="L74" s="172">
        <v>21</v>
      </c>
      <c r="M74" s="172">
        <f>G74*(1+L74/100)</f>
        <v>0</v>
      </c>
      <c r="N74" s="160">
        <v>1.89077</v>
      </c>
      <c r="O74" s="160">
        <f>ROUND(E74*N74,5)</f>
        <v>1.51262</v>
      </c>
      <c r="P74" s="160">
        <v>0</v>
      </c>
      <c r="Q74" s="160">
        <f>ROUND(E74*P74,5)</f>
        <v>0</v>
      </c>
      <c r="R74" s="160"/>
      <c r="S74" s="160"/>
      <c r="T74" s="161">
        <v>1.317</v>
      </c>
      <c r="U74" s="160">
        <f>ROUND(E74*T74,2)</f>
        <v>1.05</v>
      </c>
      <c r="V74" s="150"/>
      <c r="W74" s="150"/>
      <c r="X74" s="150"/>
      <c r="Y74" s="150"/>
      <c r="Z74" s="150"/>
      <c r="AA74" s="150"/>
      <c r="AB74" s="150"/>
      <c r="AC74" s="150"/>
      <c r="AD74" s="150"/>
      <c r="AE74" s="150" t="s">
        <v>149</v>
      </c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ht="12.75" outlineLevel="1">
      <c r="A75" s="151"/>
      <c r="B75" s="157"/>
      <c r="C75" s="194" t="s">
        <v>248</v>
      </c>
      <c r="D75" s="162"/>
      <c r="E75" s="168">
        <v>0.8</v>
      </c>
      <c r="F75" s="228"/>
      <c r="G75" s="172"/>
      <c r="H75" s="172"/>
      <c r="I75" s="172"/>
      <c r="J75" s="172"/>
      <c r="K75" s="172"/>
      <c r="L75" s="172"/>
      <c r="M75" s="172"/>
      <c r="N75" s="160"/>
      <c r="O75" s="160"/>
      <c r="P75" s="160"/>
      <c r="Q75" s="160"/>
      <c r="R75" s="160"/>
      <c r="S75" s="160"/>
      <c r="T75" s="161"/>
      <c r="U75" s="160"/>
      <c r="V75" s="150"/>
      <c r="W75" s="150"/>
      <c r="X75" s="150"/>
      <c r="Y75" s="150"/>
      <c r="Z75" s="150"/>
      <c r="AA75" s="150"/>
      <c r="AB75" s="150"/>
      <c r="AC75" s="150"/>
      <c r="AD75" s="150"/>
      <c r="AE75" s="150" t="s">
        <v>151</v>
      </c>
      <c r="AF75" s="150">
        <v>0</v>
      </c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ht="12.75" outlineLevel="1">
      <c r="A76" s="151">
        <v>33</v>
      </c>
      <c r="B76" s="157" t="s">
        <v>249</v>
      </c>
      <c r="C76" s="193" t="s">
        <v>250</v>
      </c>
      <c r="D76" s="159" t="s">
        <v>194</v>
      </c>
      <c r="E76" s="167">
        <v>11.85</v>
      </c>
      <c r="F76" s="171">
        <f>H76+J76</f>
        <v>0</v>
      </c>
      <c r="G76" s="172">
        <f>ROUND(E76*F76,2)</f>
        <v>0</v>
      </c>
      <c r="H76" s="172"/>
      <c r="I76" s="172">
        <f>ROUND(E76*H76,2)</f>
        <v>0</v>
      </c>
      <c r="J76" s="172"/>
      <c r="K76" s="172">
        <f>ROUND(E76*J76,2)</f>
        <v>0</v>
      </c>
      <c r="L76" s="172">
        <v>21</v>
      </c>
      <c r="M76" s="172">
        <f>G76*(1+L76/100)</f>
        <v>0</v>
      </c>
      <c r="N76" s="160">
        <v>0.04751</v>
      </c>
      <c r="O76" s="160">
        <f>ROUND(E76*N76,5)</f>
        <v>0.56299</v>
      </c>
      <c r="P76" s="160">
        <v>0</v>
      </c>
      <c r="Q76" s="160">
        <f>ROUND(E76*P76,5)</f>
        <v>0</v>
      </c>
      <c r="R76" s="160"/>
      <c r="S76" s="160"/>
      <c r="T76" s="161">
        <v>2.27</v>
      </c>
      <c r="U76" s="160">
        <f>ROUND(E76*T76,2)</f>
        <v>26.9</v>
      </c>
      <c r="V76" s="150"/>
      <c r="W76" s="150"/>
      <c r="X76" s="150"/>
      <c r="Y76" s="150"/>
      <c r="Z76" s="150"/>
      <c r="AA76" s="150"/>
      <c r="AB76" s="150"/>
      <c r="AC76" s="150"/>
      <c r="AD76" s="150"/>
      <c r="AE76" s="150" t="s">
        <v>149</v>
      </c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ht="12.75" outlineLevel="1">
      <c r="A77" s="151"/>
      <c r="B77" s="157"/>
      <c r="C77" s="194" t="s">
        <v>251</v>
      </c>
      <c r="D77" s="162"/>
      <c r="E77" s="168">
        <v>11.85</v>
      </c>
      <c r="F77" s="228"/>
      <c r="G77" s="172"/>
      <c r="H77" s="172"/>
      <c r="I77" s="172"/>
      <c r="J77" s="172"/>
      <c r="K77" s="172"/>
      <c r="L77" s="172"/>
      <c r="M77" s="172"/>
      <c r="N77" s="160"/>
      <c r="O77" s="160"/>
      <c r="P77" s="160"/>
      <c r="Q77" s="160"/>
      <c r="R77" s="160"/>
      <c r="S77" s="160"/>
      <c r="T77" s="161"/>
      <c r="U77" s="160"/>
      <c r="V77" s="150"/>
      <c r="W77" s="150"/>
      <c r="X77" s="150"/>
      <c r="Y77" s="150"/>
      <c r="Z77" s="150"/>
      <c r="AA77" s="150"/>
      <c r="AB77" s="150"/>
      <c r="AC77" s="150"/>
      <c r="AD77" s="150"/>
      <c r="AE77" s="150" t="s">
        <v>151</v>
      </c>
      <c r="AF77" s="150">
        <v>0</v>
      </c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ht="12.75" outlineLevel="1">
      <c r="A78" s="151">
        <v>34</v>
      </c>
      <c r="B78" s="157" t="s">
        <v>252</v>
      </c>
      <c r="C78" s="193" t="s">
        <v>253</v>
      </c>
      <c r="D78" s="159" t="s">
        <v>148</v>
      </c>
      <c r="E78" s="167">
        <v>1.8675</v>
      </c>
      <c r="F78" s="171">
        <f>H78+J78</f>
        <v>0</v>
      </c>
      <c r="G78" s="172">
        <f>ROUND(E78*F78,2)</f>
        <v>0</v>
      </c>
      <c r="H78" s="172"/>
      <c r="I78" s="172">
        <f>ROUND(E78*H78,2)</f>
        <v>0</v>
      </c>
      <c r="J78" s="172"/>
      <c r="K78" s="172">
        <f>ROUND(E78*J78,2)</f>
        <v>0</v>
      </c>
      <c r="L78" s="172">
        <v>21</v>
      </c>
      <c r="M78" s="172">
        <f>G78*(1+L78/100)</f>
        <v>0</v>
      </c>
      <c r="N78" s="160">
        <v>2.52511</v>
      </c>
      <c r="O78" s="160">
        <f>ROUND(E78*N78,5)</f>
        <v>4.71564</v>
      </c>
      <c r="P78" s="160">
        <v>0</v>
      </c>
      <c r="Q78" s="160">
        <f>ROUND(E78*P78,5)</f>
        <v>0</v>
      </c>
      <c r="R78" s="160"/>
      <c r="S78" s="160"/>
      <c r="T78" s="161">
        <v>1.448</v>
      </c>
      <c r="U78" s="160">
        <f>ROUND(E78*T78,2)</f>
        <v>2.7</v>
      </c>
      <c r="V78" s="150"/>
      <c r="W78" s="150"/>
      <c r="X78" s="150"/>
      <c r="Y78" s="150"/>
      <c r="Z78" s="150"/>
      <c r="AA78" s="150"/>
      <c r="AB78" s="150"/>
      <c r="AC78" s="150"/>
      <c r="AD78" s="150"/>
      <c r="AE78" s="150" t="s">
        <v>149</v>
      </c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ht="12.75" outlineLevel="1">
      <c r="A79" s="151"/>
      <c r="B79" s="157"/>
      <c r="C79" s="194" t="s">
        <v>254</v>
      </c>
      <c r="D79" s="162"/>
      <c r="E79" s="168">
        <v>1.8675</v>
      </c>
      <c r="F79" s="228"/>
      <c r="G79" s="172"/>
      <c r="H79" s="172"/>
      <c r="I79" s="172"/>
      <c r="J79" s="172"/>
      <c r="K79" s="172"/>
      <c r="L79" s="172"/>
      <c r="M79" s="172"/>
      <c r="N79" s="160"/>
      <c r="O79" s="160"/>
      <c r="P79" s="160"/>
      <c r="Q79" s="160"/>
      <c r="R79" s="160"/>
      <c r="S79" s="160"/>
      <c r="T79" s="161"/>
      <c r="U79" s="160"/>
      <c r="V79" s="150"/>
      <c r="W79" s="150"/>
      <c r="X79" s="150"/>
      <c r="Y79" s="150"/>
      <c r="Z79" s="150"/>
      <c r="AA79" s="150"/>
      <c r="AB79" s="150"/>
      <c r="AC79" s="150"/>
      <c r="AD79" s="150"/>
      <c r="AE79" s="150" t="s">
        <v>151</v>
      </c>
      <c r="AF79" s="150">
        <v>0</v>
      </c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ht="12.75" outlineLevel="1">
      <c r="A80" s="151"/>
      <c r="B80" s="157"/>
      <c r="C80" s="196" t="s">
        <v>255</v>
      </c>
      <c r="D80" s="166"/>
      <c r="E80" s="170">
        <v>1.8675</v>
      </c>
      <c r="F80" s="228"/>
      <c r="G80" s="172"/>
      <c r="H80" s="172"/>
      <c r="I80" s="172"/>
      <c r="J80" s="172"/>
      <c r="K80" s="172"/>
      <c r="L80" s="172"/>
      <c r="M80" s="172"/>
      <c r="N80" s="160"/>
      <c r="O80" s="160"/>
      <c r="P80" s="160"/>
      <c r="Q80" s="160"/>
      <c r="R80" s="160"/>
      <c r="S80" s="160"/>
      <c r="T80" s="161"/>
      <c r="U80" s="160"/>
      <c r="V80" s="150"/>
      <c r="W80" s="150"/>
      <c r="X80" s="150"/>
      <c r="Y80" s="150"/>
      <c r="Z80" s="150"/>
      <c r="AA80" s="150"/>
      <c r="AB80" s="150"/>
      <c r="AC80" s="150"/>
      <c r="AD80" s="150"/>
      <c r="AE80" s="150" t="s">
        <v>151</v>
      </c>
      <c r="AF80" s="150">
        <v>1</v>
      </c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ht="12.75" outlineLevel="1">
      <c r="A81" s="151">
        <v>35</v>
      </c>
      <c r="B81" s="157" t="s">
        <v>256</v>
      </c>
      <c r="C81" s="193" t="s">
        <v>257</v>
      </c>
      <c r="D81" s="159" t="s">
        <v>189</v>
      </c>
      <c r="E81" s="167">
        <v>0.24651</v>
      </c>
      <c r="F81" s="171">
        <f>H81+J81</f>
        <v>0</v>
      </c>
      <c r="G81" s="172">
        <f>ROUND(E81*F81,2)</f>
        <v>0</v>
      </c>
      <c r="H81" s="172"/>
      <c r="I81" s="172">
        <f>ROUND(E81*H81,2)</f>
        <v>0</v>
      </c>
      <c r="J81" s="172"/>
      <c r="K81" s="172">
        <f>ROUND(E81*J81,2)</f>
        <v>0</v>
      </c>
      <c r="L81" s="172">
        <v>21</v>
      </c>
      <c r="M81" s="172">
        <f>G81*(1+L81/100)</f>
        <v>0</v>
      </c>
      <c r="N81" s="160">
        <v>1.01665</v>
      </c>
      <c r="O81" s="160">
        <f>ROUND(E81*N81,5)</f>
        <v>0.25061</v>
      </c>
      <c r="P81" s="160">
        <v>0</v>
      </c>
      <c r="Q81" s="160">
        <f>ROUND(E81*P81,5)</f>
        <v>0</v>
      </c>
      <c r="R81" s="160"/>
      <c r="S81" s="160"/>
      <c r="T81" s="161">
        <v>27.673</v>
      </c>
      <c r="U81" s="160">
        <f>ROUND(E81*T81,2)</f>
        <v>6.82</v>
      </c>
      <c r="V81" s="150"/>
      <c r="W81" s="150"/>
      <c r="X81" s="150"/>
      <c r="Y81" s="150"/>
      <c r="Z81" s="150"/>
      <c r="AA81" s="150"/>
      <c r="AB81" s="150"/>
      <c r="AC81" s="150"/>
      <c r="AD81" s="150"/>
      <c r="AE81" s="150" t="s">
        <v>149</v>
      </c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ht="12.75" outlineLevel="1">
      <c r="A82" s="151"/>
      <c r="B82" s="157"/>
      <c r="C82" s="194" t="s">
        <v>258</v>
      </c>
      <c r="D82" s="162"/>
      <c r="E82" s="168">
        <v>0.24651</v>
      </c>
      <c r="F82" s="228"/>
      <c r="G82" s="172"/>
      <c r="H82" s="172"/>
      <c r="I82" s="172"/>
      <c r="J82" s="172"/>
      <c r="K82" s="172"/>
      <c r="L82" s="172"/>
      <c r="M82" s="172"/>
      <c r="N82" s="160"/>
      <c r="O82" s="160"/>
      <c r="P82" s="160"/>
      <c r="Q82" s="160"/>
      <c r="R82" s="160"/>
      <c r="S82" s="160"/>
      <c r="T82" s="161"/>
      <c r="U82" s="160"/>
      <c r="V82" s="150"/>
      <c r="W82" s="150"/>
      <c r="X82" s="150"/>
      <c r="Y82" s="150"/>
      <c r="Z82" s="150"/>
      <c r="AA82" s="150"/>
      <c r="AB82" s="150"/>
      <c r="AC82" s="150"/>
      <c r="AD82" s="150"/>
      <c r="AE82" s="150" t="s">
        <v>151</v>
      </c>
      <c r="AF82" s="150">
        <v>0</v>
      </c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ht="12.75" outlineLevel="1">
      <c r="A83" s="151">
        <v>36</v>
      </c>
      <c r="B83" s="157" t="s">
        <v>259</v>
      </c>
      <c r="C83" s="193" t="s">
        <v>260</v>
      </c>
      <c r="D83" s="159" t="s">
        <v>194</v>
      </c>
      <c r="E83" s="167">
        <v>27.82</v>
      </c>
      <c r="F83" s="171">
        <f>H83+J83</f>
        <v>0</v>
      </c>
      <c r="G83" s="172">
        <f>ROUND(E83*F83,2)</f>
        <v>0</v>
      </c>
      <c r="H83" s="172"/>
      <c r="I83" s="172">
        <f>ROUND(E83*H83,2)</f>
        <v>0</v>
      </c>
      <c r="J83" s="172"/>
      <c r="K83" s="172">
        <f>ROUND(E83*J83,2)</f>
        <v>0</v>
      </c>
      <c r="L83" s="172">
        <v>21</v>
      </c>
      <c r="M83" s="172">
        <f>G83*(1+L83/100)</f>
        <v>0</v>
      </c>
      <c r="N83" s="160">
        <v>0.01846</v>
      </c>
      <c r="O83" s="160">
        <f>ROUND(E83*N83,5)</f>
        <v>0.51356</v>
      </c>
      <c r="P83" s="160">
        <v>0</v>
      </c>
      <c r="Q83" s="160">
        <f>ROUND(E83*P83,5)</f>
        <v>0</v>
      </c>
      <c r="R83" s="160"/>
      <c r="S83" s="160"/>
      <c r="T83" s="161">
        <v>1</v>
      </c>
      <c r="U83" s="160">
        <f>ROUND(E83*T83,2)</f>
        <v>27.82</v>
      </c>
      <c r="V83" s="150"/>
      <c r="W83" s="150"/>
      <c r="X83" s="150"/>
      <c r="Y83" s="150"/>
      <c r="Z83" s="150"/>
      <c r="AA83" s="150"/>
      <c r="AB83" s="150"/>
      <c r="AC83" s="150"/>
      <c r="AD83" s="150"/>
      <c r="AE83" s="150" t="s">
        <v>149</v>
      </c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ht="12.75" outlineLevel="1">
      <c r="A84" s="151"/>
      <c r="B84" s="157"/>
      <c r="C84" s="194" t="s">
        <v>261</v>
      </c>
      <c r="D84" s="162"/>
      <c r="E84" s="168">
        <v>27.82</v>
      </c>
      <c r="F84" s="172"/>
      <c r="G84" s="172"/>
      <c r="H84" s="172"/>
      <c r="I84" s="172"/>
      <c r="J84" s="172"/>
      <c r="K84" s="172"/>
      <c r="L84" s="172"/>
      <c r="M84" s="172"/>
      <c r="N84" s="160"/>
      <c r="O84" s="160"/>
      <c r="P84" s="160"/>
      <c r="Q84" s="160"/>
      <c r="R84" s="160"/>
      <c r="S84" s="160"/>
      <c r="T84" s="161"/>
      <c r="U84" s="160"/>
      <c r="V84" s="150"/>
      <c r="W84" s="150"/>
      <c r="X84" s="150"/>
      <c r="Y84" s="150"/>
      <c r="Z84" s="150"/>
      <c r="AA84" s="150"/>
      <c r="AB84" s="150"/>
      <c r="AC84" s="150"/>
      <c r="AD84" s="150"/>
      <c r="AE84" s="150" t="s">
        <v>151</v>
      </c>
      <c r="AF84" s="150">
        <v>0</v>
      </c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31" ht="12.75">
      <c r="A85" s="152" t="s">
        <v>144</v>
      </c>
      <c r="B85" s="158" t="s">
        <v>67</v>
      </c>
      <c r="C85" s="195" t="s">
        <v>68</v>
      </c>
      <c r="D85" s="163"/>
      <c r="E85" s="169"/>
      <c r="F85" s="173"/>
      <c r="G85" s="173">
        <f>SUMIF(AE86:AE91,"&lt;&gt;NOR",G86:G91)</f>
        <v>0</v>
      </c>
      <c r="H85" s="173"/>
      <c r="I85" s="173">
        <f>SUM(I86:I91)</f>
        <v>0</v>
      </c>
      <c r="J85" s="173"/>
      <c r="K85" s="173">
        <f>SUM(K86:K91)</f>
        <v>0</v>
      </c>
      <c r="L85" s="173"/>
      <c r="M85" s="173">
        <f>SUM(M86:M91)</f>
        <v>0</v>
      </c>
      <c r="N85" s="164"/>
      <c r="O85" s="164">
        <f>SUM(O86:O91)</f>
        <v>31.338099999999997</v>
      </c>
      <c r="P85" s="164"/>
      <c r="Q85" s="164">
        <f>SUM(Q86:Q91)</f>
        <v>0</v>
      </c>
      <c r="R85" s="164"/>
      <c r="S85" s="164"/>
      <c r="T85" s="165"/>
      <c r="U85" s="164">
        <f>SUM(U86:U91)</f>
        <v>51.56999999999999</v>
      </c>
      <c r="AE85" t="s">
        <v>145</v>
      </c>
    </row>
    <row r="86" spans="1:60" ht="12.75" outlineLevel="1">
      <c r="A86" s="151">
        <v>37</v>
      </c>
      <c r="B86" s="157" t="s">
        <v>262</v>
      </c>
      <c r="C86" s="193" t="s">
        <v>263</v>
      </c>
      <c r="D86" s="159" t="s">
        <v>194</v>
      </c>
      <c r="E86" s="167">
        <v>37.269999999999996</v>
      </c>
      <c r="F86" s="171">
        <f>H86+J86</f>
        <v>0</v>
      </c>
      <c r="G86" s="172">
        <f>ROUND(E86*F86,2)</f>
        <v>0</v>
      </c>
      <c r="H86" s="172"/>
      <c r="I86" s="172">
        <f>ROUND(E86*H86,2)</f>
        <v>0</v>
      </c>
      <c r="J86" s="172"/>
      <c r="K86" s="172">
        <f>ROUND(E86*J86,2)</f>
        <v>0</v>
      </c>
      <c r="L86" s="172">
        <v>21</v>
      </c>
      <c r="M86" s="172">
        <f>G86*(1+L86/100)</f>
        <v>0</v>
      </c>
      <c r="N86" s="160">
        <v>0.66955</v>
      </c>
      <c r="O86" s="160">
        <f>ROUND(E86*N86,5)</f>
        <v>24.95413</v>
      </c>
      <c r="P86" s="160">
        <v>0</v>
      </c>
      <c r="Q86" s="160">
        <f>ROUND(E86*P86,5)</f>
        <v>0</v>
      </c>
      <c r="R86" s="160"/>
      <c r="S86" s="160"/>
      <c r="T86" s="161">
        <v>1.18485</v>
      </c>
      <c r="U86" s="160">
        <f>ROUND(E86*T86,2)</f>
        <v>44.16</v>
      </c>
      <c r="V86" s="150"/>
      <c r="W86" s="150"/>
      <c r="X86" s="150"/>
      <c r="Y86" s="150"/>
      <c r="Z86" s="150"/>
      <c r="AA86" s="150"/>
      <c r="AB86" s="150"/>
      <c r="AC86" s="150"/>
      <c r="AD86" s="150"/>
      <c r="AE86" s="150" t="s">
        <v>179</v>
      </c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ht="12.75" outlineLevel="1">
      <c r="A87" s="151"/>
      <c r="B87" s="157"/>
      <c r="C87" s="194" t="s">
        <v>264</v>
      </c>
      <c r="D87" s="162"/>
      <c r="E87" s="168">
        <v>21.27</v>
      </c>
      <c r="F87" s="228"/>
      <c r="G87" s="172"/>
      <c r="H87" s="172"/>
      <c r="I87" s="172"/>
      <c r="J87" s="172"/>
      <c r="K87" s="172"/>
      <c r="L87" s="172"/>
      <c r="M87" s="172"/>
      <c r="N87" s="160"/>
      <c r="O87" s="160"/>
      <c r="P87" s="160"/>
      <c r="Q87" s="160"/>
      <c r="R87" s="160"/>
      <c r="S87" s="160"/>
      <c r="T87" s="161"/>
      <c r="U87" s="160"/>
      <c r="V87" s="150"/>
      <c r="W87" s="150"/>
      <c r="X87" s="150"/>
      <c r="Y87" s="150"/>
      <c r="Z87" s="150"/>
      <c r="AA87" s="150"/>
      <c r="AB87" s="150"/>
      <c r="AC87" s="150"/>
      <c r="AD87" s="150"/>
      <c r="AE87" s="150" t="s">
        <v>151</v>
      </c>
      <c r="AF87" s="150">
        <v>0</v>
      </c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ht="12.75" outlineLevel="1">
      <c r="A88" s="151"/>
      <c r="B88" s="157"/>
      <c r="C88" s="194" t="s">
        <v>265</v>
      </c>
      <c r="D88" s="162"/>
      <c r="E88" s="168">
        <v>16</v>
      </c>
      <c r="F88" s="228"/>
      <c r="G88" s="172"/>
      <c r="H88" s="172"/>
      <c r="I88" s="172"/>
      <c r="J88" s="172"/>
      <c r="K88" s="172"/>
      <c r="L88" s="172"/>
      <c r="M88" s="172"/>
      <c r="N88" s="160"/>
      <c r="O88" s="160"/>
      <c r="P88" s="160"/>
      <c r="Q88" s="160"/>
      <c r="R88" s="160"/>
      <c r="S88" s="160"/>
      <c r="T88" s="161"/>
      <c r="U88" s="160"/>
      <c r="V88" s="150"/>
      <c r="W88" s="150"/>
      <c r="X88" s="150"/>
      <c r="Y88" s="150"/>
      <c r="Z88" s="150"/>
      <c r="AA88" s="150"/>
      <c r="AB88" s="150"/>
      <c r="AC88" s="150"/>
      <c r="AD88" s="150"/>
      <c r="AE88" s="150" t="s">
        <v>151</v>
      </c>
      <c r="AF88" s="150">
        <v>0</v>
      </c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ht="12.75" outlineLevel="1">
      <c r="A89" s="151">
        <v>38</v>
      </c>
      <c r="B89" s="157" t="s">
        <v>266</v>
      </c>
      <c r="C89" s="193" t="s">
        <v>267</v>
      </c>
      <c r="D89" s="159" t="s">
        <v>268</v>
      </c>
      <c r="E89" s="167">
        <v>52.9</v>
      </c>
      <c r="F89" s="171">
        <f>H89+J89</f>
        <v>0</v>
      </c>
      <c r="G89" s="172">
        <f>ROUND(E89*F89,2)</f>
        <v>0</v>
      </c>
      <c r="H89" s="172"/>
      <c r="I89" s="172">
        <f>ROUND(E89*H89,2)</f>
        <v>0</v>
      </c>
      <c r="J89" s="172"/>
      <c r="K89" s="172">
        <f>ROUND(E89*J89,2)</f>
        <v>0</v>
      </c>
      <c r="L89" s="172">
        <v>21</v>
      </c>
      <c r="M89" s="172">
        <f>G89*(1+L89/100)</f>
        <v>0</v>
      </c>
      <c r="N89" s="160">
        <v>0.12068</v>
      </c>
      <c r="O89" s="160">
        <f>ROUND(E89*N89,5)</f>
        <v>6.38397</v>
      </c>
      <c r="P89" s="160">
        <v>0</v>
      </c>
      <c r="Q89" s="160">
        <f>ROUND(E89*P89,5)</f>
        <v>0</v>
      </c>
      <c r="R89" s="160"/>
      <c r="S89" s="160"/>
      <c r="T89" s="161">
        <v>0.14</v>
      </c>
      <c r="U89" s="160">
        <f>ROUND(E89*T89,2)</f>
        <v>7.41</v>
      </c>
      <c r="V89" s="150"/>
      <c r="W89" s="150"/>
      <c r="X89" s="150"/>
      <c r="Y89" s="150"/>
      <c r="Z89" s="150"/>
      <c r="AA89" s="150"/>
      <c r="AB89" s="150"/>
      <c r="AC89" s="150"/>
      <c r="AD89" s="150"/>
      <c r="AE89" s="150" t="s">
        <v>149</v>
      </c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ht="12.75" outlineLevel="1">
      <c r="A90" s="151"/>
      <c r="B90" s="157"/>
      <c r="C90" s="194" t="s">
        <v>269</v>
      </c>
      <c r="D90" s="162"/>
      <c r="E90" s="168">
        <v>30.9</v>
      </c>
      <c r="F90" s="172"/>
      <c r="G90" s="172"/>
      <c r="H90" s="172"/>
      <c r="I90" s="172"/>
      <c r="J90" s="172"/>
      <c r="K90" s="172"/>
      <c r="L90" s="172"/>
      <c r="M90" s="172"/>
      <c r="N90" s="160"/>
      <c r="O90" s="160"/>
      <c r="P90" s="160"/>
      <c r="Q90" s="160"/>
      <c r="R90" s="160"/>
      <c r="S90" s="160"/>
      <c r="T90" s="161"/>
      <c r="U90" s="160"/>
      <c r="V90" s="150"/>
      <c r="W90" s="150"/>
      <c r="X90" s="150"/>
      <c r="Y90" s="150"/>
      <c r="Z90" s="150"/>
      <c r="AA90" s="150"/>
      <c r="AB90" s="150"/>
      <c r="AC90" s="150"/>
      <c r="AD90" s="150"/>
      <c r="AE90" s="150" t="s">
        <v>151</v>
      </c>
      <c r="AF90" s="150">
        <v>0</v>
      </c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ht="12.75" outlineLevel="1">
      <c r="A91" s="151"/>
      <c r="B91" s="157"/>
      <c r="C91" s="194" t="s">
        <v>270</v>
      </c>
      <c r="D91" s="162"/>
      <c r="E91" s="168">
        <v>22</v>
      </c>
      <c r="F91" s="172"/>
      <c r="G91" s="172"/>
      <c r="H91" s="172"/>
      <c r="I91" s="172"/>
      <c r="J91" s="172"/>
      <c r="K91" s="172"/>
      <c r="L91" s="172"/>
      <c r="M91" s="172"/>
      <c r="N91" s="160"/>
      <c r="O91" s="160"/>
      <c r="P91" s="160"/>
      <c r="Q91" s="160"/>
      <c r="R91" s="160"/>
      <c r="S91" s="160"/>
      <c r="T91" s="161"/>
      <c r="U91" s="160"/>
      <c r="V91" s="150"/>
      <c r="W91" s="150"/>
      <c r="X91" s="150"/>
      <c r="Y91" s="150"/>
      <c r="Z91" s="150"/>
      <c r="AA91" s="150"/>
      <c r="AB91" s="150"/>
      <c r="AC91" s="150"/>
      <c r="AD91" s="150"/>
      <c r="AE91" s="150" t="s">
        <v>151</v>
      </c>
      <c r="AF91" s="150">
        <v>0</v>
      </c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31" ht="12.75">
      <c r="A92" s="152" t="s">
        <v>144</v>
      </c>
      <c r="B92" s="158" t="s">
        <v>69</v>
      </c>
      <c r="C92" s="195" t="s">
        <v>70</v>
      </c>
      <c r="D92" s="163"/>
      <c r="E92" s="169"/>
      <c r="F92" s="173"/>
      <c r="G92" s="173">
        <f>SUMIF(AE93:AE110,"&lt;&gt;NOR",G93:G110)</f>
        <v>0</v>
      </c>
      <c r="H92" s="173"/>
      <c r="I92" s="173">
        <f>SUM(I93:I110)</f>
        <v>0</v>
      </c>
      <c r="J92" s="173"/>
      <c r="K92" s="173">
        <f>SUM(K93:K110)</f>
        <v>0</v>
      </c>
      <c r="L92" s="173"/>
      <c r="M92" s="173">
        <f>SUM(M93:M110)</f>
        <v>0</v>
      </c>
      <c r="N92" s="164"/>
      <c r="O92" s="164">
        <f>SUM(O93:O110)</f>
        <v>1.63486</v>
      </c>
      <c r="P92" s="164"/>
      <c r="Q92" s="164">
        <f>SUM(Q93:Q110)</f>
        <v>0</v>
      </c>
      <c r="R92" s="164"/>
      <c r="S92" s="164"/>
      <c r="T92" s="165"/>
      <c r="U92" s="164">
        <f>SUM(U93:U110)</f>
        <v>103.76</v>
      </c>
      <c r="AE92" t="s">
        <v>145</v>
      </c>
    </row>
    <row r="93" spans="1:60" ht="12.75" outlineLevel="1">
      <c r="A93" s="151">
        <v>39</v>
      </c>
      <c r="B93" s="157" t="s">
        <v>271</v>
      </c>
      <c r="C93" s="193" t="s">
        <v>272</v>
      </c>
      <c r="D93" s="159" t="s">
        <v>194</v>
      </c>
      <c r="E93" s="167">
        <v>7.9925</v>
      </c>
      <c r="F93" s="171">
        <f>H93+J93</f>
        <v>0</v>
      </c>
      <c r="G93" s="172">
        <f>ROUND(E93*F93,2)</f>
        <v>0</v>
      </c>
      <c r="H93" s="172"/>
      <c r="I93" s="172">
        <f>ROUND(E93*H93,2)</f>
        <v>0</v>
      </c>
      <c r="J93" s="172"/>
      <c r="K93" s="172">
        <f>ROUND(E93*J93,2)</f>
        <v>0</v>
      </c>
      <c r="L93" s="172">
        <v>21</v>
      </c>
      <c r="M93" s="172">
        <f>G93*(1+L93/100)</f>
        <v>0</v>
      </c>
      <c r="N93" s="160">
        <v>4E-05</v>
      </c>
      <c r="O93" s="160">
        <f>ROUND(E93*N93,5)</f>
        <v>0.00032</v>
      </c>
      <c r="P93" s="160">
        <v>0</v>
      </c>
      <c r="Q93" s="160">
        <f>ROUND(E93*P93,5)</f>
        <v>0</v>
      </c>
      <c r="R93" s="160"/>
      <c r="S93" s="160"/>
      <c r="T93" s="161">
        <v>0.078</v>
      </c>
      <c r="U93" s="160">
        <f>ROUND(E93*T93,2)</f>
        <v>0.62</v>
      </c>
      <c r="V93" s="150"/>
      <c r="W93" s="150"/>
      <c r="X93" s="150"/>
      <c r="Y93" s="150"/>
      <c r="Z93" s="150"/>
      <c r="AA93" s="150"/>
      <c r="AB93" s="150"/>
      <c r="AC93" s="150"/>
      <c r="AD93" s="150"/>
      <c r="AE93" s="150" t="s">
        <v>149</v>
      </c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ht="12.75" outlineLevel="1">
      <c r="A94" s="151"/>
      <c r="B94" s="157"/>
      <c r="C94" s="194" t="s">
        <v>273</v>
      </c>
      <c r="D94" s="162"/>
      <c r="E94" s="168">
        <v>7.9925</v>
      </c>
      <c r="F94" s="172"/>
      <c r="G94" s="172"/>
      <c r="H94" s="172"/>
      <c r="I94" s="172"/>
      <c r="J94" s="172"/>
      <c r="K94" s="172"/>
      <c r="L94" s="172"/>
      <c r="M94" s="172"/>
      <c r="N94" s="160"/>
      <c r="O94" s="160"/>
      <c r="P94" s="160"/>
      <c r="Q94" s="160"/>
      <c r="R94" s="160"/>
      <c r="S94" s="160"/>
      <c r="T94" s="161"/>
      <c r="U94" s="160"/>
      <c r="V94" s="150"/>
      <c r="W94" s="150"/>
      <c r="X94" s="150"/>
      <c r="Y94" s="150"/>
      <c r="Z94" s="150"/>
      <c r="AA94" s="150"/>
      <c r="AB94" s="150"/>
      <c r="AC94" s="150"/>
      <c r="AD94" s="150"/>
      <c r="AE94" s="150" t="s">
        <v>151</v>
      </c>
      <c r="AF94" s="150">
        <v>0</v>
      </c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ht="22.5" outlineLevel="1">
      <c r="A95" s="151">
        <v>40</v>
      </c>
      <c r="B95" s="157" t="s">
        <v>274</v>
      </c>
      <c r="C95" s="193" t="s">
        <v>275</v>
      </c>
      <c r="D95" s="159" t="s">
        <v>194</v>
      </c>
      <c r="E95" s="167">
        <v>182.3165</v>
      </c>
      <c r="F95" s="171">
        <f>H95+J95</f>
        <v>0</v>
      </c>
      <c r="G95" s="172">
        <f>ROUND(E95*F95,2)</f>
        <v>0</v>
      </c>
      <c r="H95" s="172"/>
      <c r="I95" s="172">
        <f>ROUND(E95*H95,2)</f>
        <v>0</v>
      </c>
      <c r="J95" s="172"/>
      <c r="K95" s="172">
        <f>ROUND(E95*J95,2)</f>
        <v>0</v>
      </c>
      <c r="L95" s="172">
        <v>21</v>
      </c>
      <c r="M95" s="172">
        <f>G95*(1+L95/100)</f>
        <v>0</v>
      </c>
      <c r="N95" s="160">
        <v>0.00491</v>
      </c>
      <c r="O95" s="160">
        <f>ROUND(E95*N95,5)</f>
        <v>0.89517</v>
      </c>
      <c r="P95" s="160">
        <v>0</v>
      </c>
      <c r="Q95" s="160">
        <f>ROUND(E95*P95,5)</f>
        <v>0</v>
      </c>
      <c r="R95" s="160"/>
      <c r="S95" s="160"/>
      <c r="T95" s="161">
        <v>0.362</v>
      </c>
      <c r="U95" s="160">
        <f>ROUND(E95*T95,2)</f>
        <v>66</v>
      </c>
      <c r="V95" s="150"/>
      <c r="W95" s="150"/>
      <c r="X95" s="150"/>
      <c r="Y95" s="150"/>
      <c r="Z95" s="150"/>
      <c r="AA95" s="150"/>
      <c r="AB95" s="150"/>
      <c r="AC95" s="150"/>
      <c r="AD95" s="150"/>
      <c r="AE95" s="150" t="s">
        <v>149</v>
      </c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ht="12.75" outlineLevel="1">
      <c r="A96" s="151"/>
      <c r="B96" s="157"/>
      <c r="C96" s="194" t="s">
        <v>276</v>
      </c>
      <c r="D96" s="162"/>
      <c r="E96" s="168">
        <v>17.999</v>
      </c>
      <c r="F96" s="228"/>
      <c r="G96" s="172"/>
      <c r="H96" s="172"/>
      <c r="I96" s="172"/>
      <c r="J96" s="172"/>
      <c r="K96" s="172"/>
      <c r="L96" s="172"/>
      <c r="M96" s="172"/>
      <c r="N96" s="160"/>
      <c r="O96" s="160"/>
      <c r="P96" s="160"/>
      <c r="Q96" s="160"/>
      <c r="R96" s="160"/>
      <c r="S96" s="160"/>
      <c r="T96" s="161"/>
      <c r="U96" s="160"/>
      <c r="V96" s="150"/>
      <c r="W96" s="150"/>
      <c r="X96" s="150"/>
      <c r="Y96" s="150"/>
      <c r="Z96" s="150"/>
      <c r="AA96" s="150"/>
      <c r="AB96" s="150"/>
      <c r="AC96" s="150"/>
      <c r="AD96" s="150"/>
      <c r="AE96" s="150" t="s">
        <v>151</v>
      </c>
      <c r="AF96" s="150">
        <v>0</v>
      </c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ht="12.75" outlineLevel="1">
      <c r="A97" s="151"/>
      <c r="B97" s="157"/>
      <c r="C97" s="194" t="s">
        <v>277</v>
      </c>
      <c r="D97" s="162"/>
      <c r="E97" s="168">
        <v>21.0315</v>
      </c>
      <c r="F97" s="228"/>
      <c r="G97" s="172"/>
      <c r="H97" s="172"/>
      <c r="I97" s="172"/>
      <c r="J97" s="172"/>
      <c r="K97" s="172"/>
      <c r="L97" s="172"/>
      <c r="M97" s="172"/>
      <c r="N97" s="160"/>
      <c r="O97" s="160"/>
      <c r="P97" s="160"/>
      <c r="Q97" s="160"/>
      <c r="R97" s="160"/>
      <c r="S97" s="160"/>
      <c r="T97" s="161"/>
      <c r="U97" s="160"/>
      <c r="V97" s="150"/>
      <c r="W97" s="150"/>
      <c r="X97" s="150"/>
      <c r="Y97" s="150"/>
      <c r="Z97" s="150"/>
      <c r="AA97" s="150"/>
      <c r="AB97" s="150"/>
      <c r="AC97" s="150"/>
      <c r="AD97" s="150"/>
      <c r="AE97" s="150" t="s">
        <v>151</v>
      </c>
      <c r="AF97" s="150">
        <v>0</v>
      </c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ht="12.75" outlineLevel="1">
      <c r="A98" s="151"/>
      <c r="B98" s="157"/>
      <c r="C98" s="194" t="s">
        <v>278</v>
      </c>
      <c r="D98" s="162"/>
      <c r="E98" s="168">
        <v>20.674</v>
      </c>
      <c r="F98" s="228"/>
      <c r="G98" s="172"/>
      <c r="H98" s="172"/>
      <c r="I98" s="172"/>
      <c r="J98" s="172"/>
      <c r="K98" s="172"/>
      <c r="L98" s="172"/>
      <c r="M98" s="172"/>
      <c r="N98" s="160"/>
      <c r="O98" s="160"/>
      <c r="P98" s="160"/>
      <c r="Q98" s="160"/>
      <c r="R98" s="160"/>
      <c r="S98" s="160"/>
      <c r="T98" s="161"/>
      <c r="U98" s="160"/>
      <c r="V98" s="150"/>
      <c r="W98" s="150"/>
      <c r="X98" s="150"/>
      <c r="Y98" s="150"/>
      <c r="Z98" s="150"/>
      <c r="AA98" s="150"/>
      <c r="AB98" s="150"/>
      <c r="AC98" s="150"/>
      <c r="AD98" s="150"/>
      <c r="AE98" s="150" t="s">
        <v>151</v>
      </c>
      <c r="AF98" s="150">
        <v>0</v>
      </c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ht="12.75" outlineLevel="1">
      <c r="A99" s="151"/>
      <c r="B99" s="157"/>
      <c r="C99" s="194" t="s">
        <v>279</v>
      </c>
      <c r="D99" s="162"/>
      <c r="E99" s="168">
        <v>14.871</v>
      </c>
      <c r="F99" s="228"/>
      <c r="G99" s="172"/>
      <c r="H99" s="172"/>
      <c r="I99" s="172"/>
      <c r="J99" s="172"/>
      <c r="K99" s="172"/>
      <c r="L99" s="172"/>
      <c r="M99" s="172"/>
      <c r="N99" s="160"/>
      <c r="O99" s="160"/>
      <c r="P99" s="160"/>
      <c r="Q99" s="160"/>
      <c r="R99" s="160"/>
      <c r="S99" s="160"/>
      <c r="T99" s="161"/>
      <c r="U99" s="160"/>
      <c r="V99" s="150"/>
      <c r="W99" s="150"/>
      <c r="X99" s="150"/>
      <c r="Y99" s="150"/>
      <c r="Z99" s="150"/>
      <c r="AA99" s="150"/>
      <c r="AB99" s="150"/>
      <c r="AC99" s="150"/>
      <c r="AD99" s="150"/>
      <c r="AE99" s="150" t="s">
        <v>151</v>
      </c>
      <c r="AF99" s="150">
        <v>0</v>
      </c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ht="12.75" outlineLevel="1">
      <c r="A100" s="151"/>
      <c r="B100" s="157"/>
      <c r="C100" s="194" t="s">
        <v>280</v>
      </c>
      <c r="D100" s="162"/>
      <c r="E100" s="168">
        <v>14.871</v>
      </c>
      <c r="F100" s="228"/>
      <c r="G100" s="172"/>
      <c r="H100" s="172"/>
      <c r="I100" s="172"/>
      <c r="J100" s="172"/>
      <c r="K100" s="172"/>
      <c r="L100" s="172"/>
      <c r="M100" s="172"/>
      <c r="N100" s="160"/>
      <c r="O100" s="160"/>
      <c r="P100" s="160"/>
      <c r="Q100" s="160"/>
      <c r="R100" s="160"/>
      <c r="S100" s="160"/>
      <c r="T100" s="161"/>
      <c r="U100" s="16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 t="s">
        <v>151</v>
      </c>
      <c r="AF100" s="150">
        <v>0</v>
      </c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ht="12.75" outlineLevel="1">
      <c r="A101" s="151"/>
      <c r="B101" s="157"/>
      <c r="C101" s="194" t="s">
        <v>281</v>
      </c>
      <c r="D101" s="162"/>
      <c r="E101" s="168">
        <v>21.977</v>
      </c>
      <c r="F101" s="228"/>
      <c r="G101" s="172"/>
      <c r="H101" s="172"/>
      <c r="I101" s="172"/>
      <c r="J101" s="172"/>
      <c r="K101" s="172"/>
      <c r="L101" s="172"/>
      <c r="M101" s="172"/>
      <c r="N101" s="160"/>
      <c r="O101" s="160"/>
      <c r="P101" s="160"/>
      <c r="Q101" s="160"/>
      <c r="R101" s="160"/>
      <c r="S101" s="160"/>
      <c r="T101" s="161"/>
      <c r="U101" s="16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 t="s">
        <v>151</v>
      </c>
      <c r="AF101" s="150">
        <v>0</v>
      </c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ht="12.75" outlineLevel="1">
      <c r="A102" s="151"/>
      <c r="B102" s="157"/>
      <c r="C102" s="194" t="s">
        <v>282</v>
      </c>
      <c r="D102" s="162"/>
      <c r="E102" s="168">
        <v>14.871</v>
      </c>
      <c r="F102" s="228"/>
      <c r="G102" s="172"/>
      <c r="H102" s="172"/>
      <c r="I102" s="172"/>
      <c r="J102" s="172"/>
      <c r="K102" s="172"/>
      <c r="L102" s="172"/>
      <c r="M102" s="172"/>
      <c r="N102" s="160"/>
      <c r="O102" s="160"/>
      <c r="P102" s="160"/>
      <c r="Q102" s="160"/>
      <c r="R102" s="160"/>
      <c r="S102" s="160"/>
      <c r="T102" s="161"/>
      <c r="U102" s="16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 t="s">
        <v>151</v>
      </c>
      <c r="AF102" s="150">
        <v>0</v>
      </c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ht="12.75" outlineLevel="1">
      <c r="A103" s="151"/>
      <c r="B103" s="157"/>
      <c r="C103" s="194" t="s">
        <v>283</v>
      </c>
      <c r="D103" s="162"/>
      <c r="E103" s="168">
        <v>14.871</v>
      </c>
      <c r="F103" s="228"/>
      <c r="G103" s="172"/>
      <c r="H103" s="172"/>
      <c r="I103" s="172"/>
      <c r="J103" s="172"/>
      <c r="K103" s="172"/>
      <c r="L103" s="172"/>
      <c r="M103" s="172"/>
      <c r="N103" s="160"/>
      <c r="O103" s="160"/>
      <c r="P103" s="160"/>
      <c r="Q103" s="160"/>
      <c r="R103" s="160"/>
      <c r="S103" s="160"/>
      <c r="T103" s="161"/>
      <c r="U103" s="16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 t="s">
        <v>151</v>
      </c>
      <c r="AF103" s="150">
        <v>0</v>
      </c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ht="12.75" outlineLevel="1">
      <c r="A104" s="151"/>
      <c r="B104" s="157"/>
      <c r="C104" s="194" t="s">
        <v>284</v>
      </c>
      <c r="D104" s="162"/>
      <c r="E104" s="168">
        <v>15.366</v>
      </c>
      <c r="F104" s="228"/>
      <c r="G104" s="172"/>
      <c r="H104" s="172"/>
      <c r="I104" s="172"/>
      <c r="J104" s="172"/>
      <c r="K104" s="172"/>
      <c r="L104" s="172"/>
      <c r="M104" s="172"/>
      <c r="N104" s="160"/>
      <c r="O104" s="160"/>
      <c r="P104" s="160"/>
      <c r="Q104" s="160"/>
      <c r="R104" s="160"/>
      <c r="S104" s="160"/>
      <c r="T104" s="161"/>
      <c r="U104" s="16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 t="s">
        <v>151</v>
      </c>
      <c r="AF104" s="150">
        <v>0</v>
      </c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ht="12.75" outlineLevel="1">
      <c r="A105" s="151"/>
      <c r="B105" s="157"/>
      <c r="C105" s="194" t="s">
        <v>285</v>
      </c>
      <c r="D105" s="162"/>
      <c r="E105" s="168">
        <v>20.61</v>
      </c>
      <c r="F105" s="228"/>
      <c r="G105" s="172"/>
      <c r="H105" s="172"/>
      <c r="I105" s="172"/>
      <c r="J105" s="172"/>
      <c r="K105" s="172"/>
      <c r="L105" s="172"/>
      <c r="M105" s="172"/>
      <c r="N105" s="160"/>
      <c r="O105" s="160"/>
      <c r="P105" s="160"/>
      <c r="Q105" s="160"/>
      <c r="R105" s="160"/>
      <c r="S105" s="160"/>
      <c r="T105" s="161"/>
      <c r="U105" s="16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 t="s">
        <v>151</v>
      </c>
      <c r="AF105" s="150">
        <v>0</v>
      </c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ht="12.75" outlineLevel="1">
      <c r="A106" s="151"/>
      <c r="B106" s="157"/>
      <c r="C106" s="194" t="s">
        <v>286</v>
      </c>
      <c r="D106" s="162"/>
      <c r="E106" s="168">
        <v>5.175</v>
      </c>
      <c r="F106" s="228"/>
      <c r="G106" s="172"/>
      <c r="H106" s="172"/>
      <c r="I106" s="172"/>
      <c r="J106" s="172"/>
      <c r="K106" s="172"/>
      <c r="L106" s="172"/>
      <c r="M106" s="172"/>
      <c r="N106" s="160"/>
      <c r="O106" s="160"/>
      <c r="P106" s="160"/>
      <c r="Q106" s="160"/>
      <c r="R106" s="160"/>
      <c r="S106" s="160"/>
      <c r="T106" s="161"/>
      <c r="U106" s="16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 t="s">
        <v>151</v>
      </c>
      <c r="AF106" s="150">
        <v>0</v>
      </c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ht="12.75" outlineLevel="1">
      <c r="A107" s="151"/>
      <c r="B107" s="157"/>
      <c r="C107" s="196" t="s">
        <v>255</v>
      </c>
      <c r="D107" s="166"/>
      <c r="E107" s="170">
        <v>182.3165</v>
      </c>
      <c r="F107" s="228"/>
      <c r="G107" s="172"/>
      <c r="H107" s="172"/>
      <c r="I107" s="172"/>
      <c r="J107" s="172"/>
      <c r="K107" s="172"/>
      <c r="L107" s="172"/>
      <c r="M107" s="172"/>
      <c r="N107" s="160"/>
      <c r="O107" s="160"/>
      <c r="P107" s="160"/>
      <c r="Q107" s="160"/>
      <c r="R107" s="160"/>
      <c r="S107" s="160"/>
      <c r="T107" s="161"/>
      <c r="U107" s="16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 t="s">
        <v>151</v>
      </c>
      <c r="AF107" s="150">
        <v>1</v>
      </c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ht="12.75" outlineLevel="1">
      <c r="A108" s="151">
        <v>41</v>
      </c>
      <c r="B108" s="157" t="s">
        <v>287</v>
      </c>
      <c r="C108" s="193" t="s">
        <v>288</v>
      </c>
      <c r="D108" s="159" t="s">
        <v>194</v>
      </c>
      <c r="E108" s="167">
        <v>116.4365</v>
      </c>
      <c r="F108" s="171">
        <f>H108+J108</f>
        <v>0</v>
      </c>
      <c r="G108" s="172">
        <f>ROUND(E108*F108,2)</f>
        <v>0</v>
      </c>
      <c r="H108" s="172"/>
      <c r="I108" s="172">
        <f>ROUND(E108*H108,2)</f>
        <v>0</v>
      </c>
      <c r="J108" s="172"/>
      <c r="K108" s="172">
        <f>ROUND(E108*J108,2)</f>
        <v>0</v>
      </c>
      <c r="L108" s="172">
        <v>21</v>
      </c>
      <c r="M108" s="172">
        <f>G108*(1+L108/100)</f>
        <v>0</v>
      </c>
      <c r="N108" s="160">
        <v>0.00635</v>
      </c>
      <c r="O108" s="160">
        <f>ROUND(E108*N108,5)</f>
        <v>0.73937</v>
      </c>
      <c r="P108" s="160">
        <v>0</v>
      </c>
      <c r="Q108" s="160">
        <f>ROUND(E108*P108,5)</f>
        <v>0</v>
      </c>
      <c r="R108" s="160"/>
      <c r="S108" s="160"/>
      <c r="T108" s="161">
        <v>0.319</v>
      </c>
      <c r="U108" s="160">
        <f>ROUND(E108*T108,2)</f>
        <v>37.14</v>
      </c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 t="s">
        <v>149</v>
      </c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ht="12.75" outlineLevel="1">
      <c r="A109" s="151"/>
      <c r="B109" s="157"/>
      <c r="C109" s="194" t="s">
        <v>289</v>
      </c>
      <c r="D109" s="162"/>
      <c r="E109" s="168">
        <v>182.3165</v>
      </c>
      <c r="F109" s="172"/>
      <c r="G109" s="172"/>
      <c r="H109" s="172"/>
      <c r="I109" s="172"/>
      <c r="J109" s="172"/>
      <c r="K109" s="172"/>
      <c r="L109" s="172"/>
      <c r="M109" s="172"/>
      <c r="N109" s="160"/>
      <c r="O109" s="160"/>
      <c r="P109" s="160"/>
      <c r="Q109" s="160"/>
      <c r="R109" s="160"/>
      <c r="S109" s="160"/>
      <c r="T109" s="161"/>
      <c r="U109" s="16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 t="s">
        <v>151</v>
      </c>
      <c r="AF109" s="150">
        <v>0</v>
      </c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ht="12.75" outlineLevel="1">
      <c r="A110" s="151"/>
      <c r="B110" s="157"/>
      <c r="C110" s="194" t="s">
        <v>290</v>
      </c>
      <c r="D110" s="162"/>
      <c r="E110" s="168">
        <v>-65.88</v>
      </c>
      <c r="F110" s="172"/>
      <c r="G110" s="172"/>
      <c r="H110" s="172"/>
      <c r="I110" s="172"/>
      <c r="J110" s="172"/>
      <c r="K110" s="172"/>
      <c r="L110" s="172"/>
      <c r="M110" s="172"/>
      <c r="N110" s="160"/>
      <c r="O110" s="160"/>
      <c r="P110" s="160"/>
      <c r="Q110" s="160"/>
      <c r="R110" s="160"/>
      <c r="S110" s="160"/>
      <c r="T110" s="161"/>
      <c r="U110" s="16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 t="s">
        <v>151</v>
      </c>
      <c r="AF110" s="150">
        <v>0</v>
      </c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31" ht="12.75">
      <c r="A111" s="152" t="s">
        <v>144</v>
      </c>
      <c r="B111" s="158" t="s">
        <v>71</v>
      </c>
      <c r="C111" s="195" t="s">
        <v>72</v>
      </c>
      <c r="D111" s="163"/>
      <c r="E111" s="169"/>
      <c r="F111" s="173"/>
      <c r="G111" s="173">
        <f>SUMIF(AE112:AE127,"&lt;&gt;NOR",G112:G127)</f>
        <v>0</v>
      </c>
      <c r="H111" s="173"/>
      <c r="I111" s="173">
        <f>SUM(I112:I127)</f>
        <v>0</v>
      </c>
      <c r="J111" s="173"/>
      <c r="K111" s="173">
        <f>SUM(K112:K127)</f>
        <v>0</v>
      </c>
      <c r="L111" s="173"/>
      <c r="M111" s="173">
        <f>SUM(M112:M127)</f>
        <v>0</v>
      </c>
      <c r="N111" s="164"/>
      <c r="O111" s="164">
        <f>SUM(O112:O127)</f>
        <v>0.61449</v>
      </c>
      <c r="P111" s="164"/>
      <c r="Q111" s="164">
        <f>SUM(Q112:Q127)</f>
        <v>0</v>
      </c>
      <c r="R111" s="164"/>
      <c r="S111" s="164"/>
      <c r="T111" s="165"/>
      <c r="U111" s="164">
        <f>SUM(U112:U127)</f>
        <v>52.8</v>
      </c>
      <c r="AE111" t="s">
        <v>145</v>
      </c>
    </row>
    <row r="112" spans="1:60" ht="12.75" outlineLevel="1">
      <c r="A112" s="151">
        <v>42</v>
      </c>
      <c r="B112" s="157" t="s">
        <v>291</v>
      </c>
      <c r="C112" s="193" t="s">
        <v>292</v>
      </c>
      <c r="D112" s="159" t="s">
        <v>194</v>
      </c>
      <c r="E112" s="167">
        <v>7.9925</v>
      </c>
      <c r="F112" s="171">
        <f>H112+J112</f>
        <v>0</v>
      </c>
      <c r="G112" s="172">
        <f>ROUND(E112*F112,2)</f>
        <v>0</v>
      </c>
      <c r="H112" s="172"/>
      <c r="I112" s="172">
        <f>ROUND(E112*H112,2)</f>
        <v>0</v>
      </c>
      <c r="J112" s="172"/>
      <c r="K112" s="172">
        <f>ROUND(E112*J112,2)</f>
        <v>0</v>
      </c>
      <c r="L112" s="172">
        <v>21</v>
      </c>
      <c r="M112" s="172">
        <f>G112*(1+L112/100)</f>
        <v>0</v>
      </c>
      <c r="N112" s="160">
        <v>4E-05</v>
      </c>
      <c r="O112" s="160">
        <f>ROUND(E112*N112,5)</f>
        <v>0.00032</v>
      </c>
      <c r="P112" s="160">
        <v>0</v>
      </c>
      <c r="Q112" s="160">
        <f>ROUND(E112*P112,5)</f>
        <v>0</v>
      </c>
      <c r="R112" s="160"/>
      <c r="S112" s="160"/>
      <c r="T112" s="161">
        <v>0.078</v>
      </c>
      <c r="U112" s="160">
        <f>ROUND(E112*T112,2)</f>
        <v>0.62</v>
      </c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 t="s">
        <v>149</v>
      </c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ht="12.75" outlineLevel="1">
      <c r="A113" s="151"/>
      <c r="B113" s="157"/>
      <c r="C113" s="194" t="s">
        <v>273</v>
      </c>
      <c r="D113" s="162"/>
      <c r="E113" s="168">
        <v>7.9925</v>
      </c>
      <c r="F113" s="228"/>
      <c r="G113" s="172"/>
      <c r="H113" s="172"/>
      <c r="I113" s="172"/>
      <c r="J113" s="172"/>
      <c r="K113" s="172"/>
      <c r="L113" s="172"/>
      <c r="M113" s="172"/>
      <c r="N113" s="160"/>
      <c r="O113" s="160"/>
      <c r="P113" s="160"/>
      <c r="Q113" s="160"/>
      <c r="R113" s="160"/>
      <c r="S113" s="160"/>
      <c r="T113" s="161"/>
      <c r="U113" s="16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 t="s">
        <v>151</v>
      </c>
      <c r="AF113" s="150">
        <v>0</v>
      </c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ht="12.75" outlineLevel="1">
      <c r="A114" s="151">
        <v>43</v>
      </c>
      <c r="B114" s="157" t="s">
        <v>293</v>
      </c>
      <c r="C114" s="193" t="s">
        <v>294</v>
      </c>
      <c r="D114" s="159" t="s">
        <v>268</v>
      </c>
      <c r="E114" s="167">
        <v>38.05</v>
      </c>
      <c r="F114" s="171">
        <f>H114+J114</f>
        <v>0</v>
      </c>
      <c r="G114" s="172">
        <f>ROUND(E114*F114,2)</f>
        <v>0</v>
      </c>
      <c r="H114" s="172"/>
      <c r="I114" s="172">
        <f>ROUND(E114*H114,2)</f>
        <v>0</v>
      </c>
      <c r="J114" s="172"/>
      <c r="K114" s="172">
        <f>ROUND(E114*J114,2)</f>
        <v>0</v>
      </c>
      <c r="L114" s="172">
        <v>21</v>
      </c>
      <c r="M114" s="172">
        <f>G114*(1+L114/100)</f>
        <v>0</v>
      </c>
      <c r="N114" s="160">
        <v>0</v>
      </c>
      <c r="O114" s="160">
        <f>ROUND(E114*N114,5)</f>
        <v>0</v>
      </c>
      <c r="P114" s="160">
        <v>0</v>
      </c>
      <c r="Q114" s="160">
        <f>ROUND(E114*P114,5)</f>
        <v>0</v>
      </c>
      <c r="R114" s="160"/>
      <c r="S114" s="160"/>
      <c r="T114" s="161">
        <v>0.1</v>
      </c>
      <c r="U114" s="160">
        <f>ROUND(E114*T114,2)</f>
        <v>3.81</v>
      </c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 t="s">
        <v>149</v>
      </c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ht="12.75" outlineLevel="1">
      <c r="A115" s="151"/>
      <c r="B115" s="157"/>
      <c r="C115" s="194" t="s">
        <v>295</v>
      </c>
      <c r="D115" s="162"/>
      <c r="E115" s="168">
        <v>26.05</v>
      </c>
      <c r="F115" s="228"/>
      <c r="G115" s="172"/>
      <c r="H115" s="172"/>
      <c r="I115" s="172"/>
      <c r="J115" s="172"/>
      <c r="K115" s="172"/>
      <c r="L115" s="172"/>
      <c r="M115" s="172"/>
      <c r="N115" s="160"/>
      <c r="O115" s="160"/>
      <c r="P115" s="160"/>
      <c r="Q115" s="160"/>
      <c r="R115" s="160"/>
      <c r="S115" s="160"/>
      <c r="T115" s="161"/>
      <c r="U115" s="16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 t="s">
        <v>151</v>
      </c>
      <c r="AF115" s="150">
        <v>0</v>
      </c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ht="12.75" outlineLevel="1">
      <c r="A116" s="151"/>
      <c r="B116" s="157"/>
      <c r="C116" s="194" t="s">
        <v>296</v>
      </c>
      <c r="D116" s="162"/>
      <c r="E116" s="168">
        <v>12</v>
      </c>
      <c r="F116" s="228"/>
      <c r="G116" s="172"/>
      <c r="H116" s="172"/>
      <c r="I116" s="172"/>
      <c r="J116" s="172"/>
      <c r="K116" s="172"/>
      <c r="L116" s="172"/>
      <c r="M116" s="172"/>
      <c r="N116" s="160"/>
      <c r="O116" s="160"/>
      <c r="P116" s="160"/>
      <c r="Q116" s="160"/>
      <c r="R116" s="160"/>
      <c r="S116" s="160"/>
      <c r="T116" s="161"/>
      <c r="U116" s="16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 t="s">
        <v>151</v>
      </c>
      <c r="AF116" s="150">
        <v>0</v>
      </c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ht="12.75" outlineLevel="1">
      <c r="A117" s="151">
        <v>44</v>
      </c>
      <c r="B117" s="157" t="s">
        <v>297</v>
      </c>
      <c r="C117" s="193" t="s">
        <v>298</v>
      </c>
      <c r="D117" s="159" t="s">
        <v>268</v>
      </c>
      <c r="E117" s="167">
        <v>26.05</v>
      </c>
      <c r="F117" s="171">
        <f>H117+J117</f>
        <v>0</v>
      </c>
      <c r="G117" s="172">
        <f>ROUND(E117*F117,2)</f>
        <v>0</v>
      </c>
      <c r="H117" s="172"/>
      <c r="I117" s="172">
        <f>ROUND(E117*H117,2)</f>
        <v>0</v>
      </c>
      <c r="J117" s="172"/>
      <c r="K117" s="172">
        <f>ROUND(E117*J117,2)</f>
        <v>0</v>
      </c>
      <c r="L117" s="172">
        <v>21</v>
      </c>
      <c r="M117" s="172">
        <f>G117*(1+L117/100)</f>
        <v>0</v>
      </c>
      <c r="N117" s="160">
        <v>0.00015</v>
      </c>
      <c r="O117" s="160">
        <f>ROUND(E117*N117,5)</f>
        <v>0.00391</v>
      </c>
      <c r="P117" s="160">
        <v>0</v>
      </c>
      <c r="Q117" s="160">
        <f>ROUND(E117*P117,5)</f>
        <v>0</v>
      </c>
      <c r="R117" s="160"/>
      <c r="S117" s="160"/>
      <c r="T117" s="161">
        <v>0.06</v>
      </c>
      <c r="U117" s="160">
        <f>ROUND(E117*T117,2)</f>
        <v>1.56</v>
      </c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 t="s">
        <v>149</v>
      </c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ht="12.75" outlineLevel="1">
      <c r="A118" s="151"/>
      <c r="B118" s="157"/>
      <c r="C118" s="194" t="s">
        <v>295</v>
      </c>
      <c r="D118" s="162"/>
      <c r="E118" s="168">
        <v>26.05</v>
      </c>
      <c r="F118" s="228"/>
      <c r="G118" s="172"/>
      <c r="H118" s="172"/>
      <c r="I118" s="172"/>
      <c r="J118" s="172"/>
      <c r="K118" s="172"/>
      <c r="L118" s="172"/>
      <c r="M118" s="172"/>
      <c r="N118" s="160"/>
      <c r="O118" s="160"/>
      <c r="P118" s="160"/>
      <c r="Q118" s="160"/>
      <c r="R118" s="160"/>
      <c r="S118" s="160"/>
      <c r="T118" s="161"/>
      <c r="U118" s="16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 t="s">
        <v>151</v>
      </c>
      <c r="AF118" s="150">
        <v>0</v>
      </c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ht="22.5" outlineLevel="1">
      <c r="A119" s="151">
        <v>45</v>
      </c>
      <c r="B119" s="157" t="s">
        <v>299</v>
      </c>
      <c r="C119" s="193" t="s">
        <v>300</v>
      </c>
      <c r="D119" s="159" t="s">
        <v>194</v>
      </c>
      <c r="E119" s="167">
        <v>73.1975</v>
      </c>
      <c r="F119" s="171">
        <f>H119+J119</f>
        <v>0</v>
      </c>
      <c r="G119" s="172">
        <f>ROUND(E119*F119,2)</f>
        <v>0</v>
      </c>
      <c r="H119" s="172"/>
      <c r="I119" s="172">
        <f>ROUND(E119*H119,2)</f>
        <v>0</v>
      </c>
      <c r="J119" s="172"/>
      <c r="K119" s="172">
        <f>ROUND(E119*J119,2)</f>
        <v>0</v>
      </c>
      <c r="L119" s="172">
        <v>21</v>
      </c>
      <c r="M119" s="172">
        <f>G119*(1+L119/100)</f>
        <v>0</v>
      </c>
      <c r="N119" s="160">
        <v>0.00491</v>
      </c>
      <c r="O119" s="160">
        <f>ROUND(E119*N119,5)</f>
        <v>0.3594</v>
      </c>
      <c r="P119" s="160">
        <v>0</v>
      </c>
      <c r="Q119" s="160">
        <f>ROUND(E119*P119,5)</f>
        <v>0</v>
      </c>
      <c r="R119" s="160"/>
      <c r="S119" s="160"/>
      <c r="T119" s="161">
        <v>0.362</v>
      </c>
      <c r="U119" s="160">
        <f>ROUND(E119*T119,2)</f>
        <v>26.5</v>
      </c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 t="s">
        <v>149</v>
      </c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ht="12.75" outlineLevel="1">
      <c r="A120" s="151"/>
      <c r="B120" s="157"/>
      <c r="C120" s="194" t="s">
        <v>301</v>
      </c>
      <c r="D120" s="162"/>
      <c r="E120" s="168">
        <v>77.19</v>
      </c>
      <c r="F120" s="228"/>
      <c r="G120" s="172"/>
      <c r="H120" s="172"/>
      <c r="I120" s="172"/>
      <c r="J120" s="172"/>
      <c r="K120" s="172"/>
      <c r="L120" s="172"/>
      <c r="M120" s="172"/>
      <c r="N120" s="160"/>
      <c r="O120" s="160"/>
      <c r="P120" s="160"/>
      <c r="Q120" s="160"/>
      <c r="R120" s="160"/>
      <c r="S120" s="160"/>
      <c r="T120" s="161"/>
      <c r="U120" s="16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 t="s">
        <v>151</v>
      </c>
      <c r="AF120" s="150">
        <v>0</v>
      </c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ht="12.75" outlineLevel="1">
      <c r="A121" s="151"/>
      <c r="B121" s="157"/>
      <c r="C121" s="194" t="s">
        <v>302</v>
      </c>
      <c r="D121" s="162"/>
      <c r="E121" s="168">
        <v>-7.9</v>
      </c>
      <c r="F121" s="228"/>
      <c r="G121" s="172"/>
      <c r="H121" s="172"/>
      <c r="I121" s="172"/>
      <c r="J121" s="172"/>
      <c r="K121" s="172"/>
      <c r="L121" s="172"/>
      <c r="M121" s="172"/>
      <c r="N121" s="160"/>
      <c r="O121" s="160"/>
      <c r="P121" s="160"/>
      <c r="Q121" s="160"/>
      <c r="R121" s="160"/>
      <c r="S121" s="160"/>
      <c r="T121" s="161"/>
      <c r="U121" s="16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 t="s">
        <v>151</v>
      </c>
      <c r="AF121" s="150">
        <v>0</v>
      </c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ht="12.75" outlineLevel="1">
      <c r="A122" s="151"/>
      <c r="B122" s="157"/>
      <c r="C122" s="194" t="s">
        <v>303</v>
      </c>
      <c r="D122" s="162"/>
      <c r="E122" s="168">
        <v>3.9075</v>
      </c>
      <c r="F122" s="228"/>
      <c r="G122" s="172"/>
      <c r="H122" s="172"/>
      <c r="I122" s="172"/>
      <c r="J122" s="172"/>
      <c r="K122" s="172"/>
      <c r="L122" s="172"/>
      <c r="M122" s="172"/>
      <c r="N122" s="160"/>
      <c r="O122" s="160"/>
      <c r="P122" s="160"/>
      <c r="Q122" s="160"/>
      <c r="R122" s="160"/>
      <c r="S122" s="160"/>
      <c r="T122" s="161"/>
      <c r="U122" s="16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 t="s">
        <v>151</v>
      </c>
      <c r="AF122" s="150">
        <v>0</v>
      </c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ht="12.75" outlineLevel="1">
      <c r="A123" s="151">
        <v>46</v>
      </c>
      <c r="B123" s="157" t="s">
        <v>304</v>
      </c>
      <c r="C123" s="193" t="s">
        <v>305</v>
      </c>
      <c r="D123" s="159" t="s">
        <v>194</v>
      </c>
      <c r="E123" s="167">
        <v>64.3775</v>
      </c>
      <c r="F123" s="171">
        <f>H123+J123</f>
        <v>0</v>
      </c>
      <c r="G123" s="172">
        <f>ROUND(E123*F123,2)</f>
        <v>0</v>
      </c>
      <c r="H123" s="172"/>
      <c r="I123" s="172">
        <f>ROUND(E123*H123,2)</f>
        <v>0</v>
      </c>
      <c r="J123" s="172"/>
      <c r="K123" s="172">
        <f>ROUND(E123*J123,2)</f>
        <v>0</v>
      </c>
      <c r="L123" s="172">
        <v>21</v>
      </c>
      <c r="M123" s="172">
        <f>G123*(1+L123/100)</f>
        <v>0</v>
      </c>
      <c r="N123" s="160">
        <v>0.00305</v>
      </c>
      <c r="O123" s="160">
        <f>ROUND(E123*N123,5)</f>
        <v>0.19635</v>
      </c>
      <c r="P123" s="160">
        <v>0</v>
      </c>
      <c r="Q123" s="160">
        <f>ROUND(E123*P123,5)</f>
        <v>0</v>
      </c>
      <c r="R123" s="160"/>
      <c r="S123" s="160"/>
      <c r="T123" s="161">
        <v>0.22801</v>
      </c>
      <c r="U123" s="160">
        <f>ROUND(E123*T123,2)</f>
        <v>14.68</v>
      </c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 t="s">
        <v>149</v>
      </c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ht="12.75" outlineLevel="1">
      <c r="A124" s="151"/>
      <c r="B124" s="157"/>
      <c r="C124" s="194" t="s">
        <v>306</v>
      </c>
      <c r="D124" s="162"/>
      <c r="E124" s="168">
        <v>64.3775</v>
      </c>
      <c r="F124" s="228"/>
      <c r="G124" s="172"/>
      <c r="H124" s="172"/>
      <c r="I124" s="172"/>
      <c r="J124" s="172"/>
      <c r="K124" s="172"/>
      <c r="L124" s="172"/>
      <c r="M124" s="172"/>
      <c r="N124" s="160"/>
      <c r="O124" s="160"/>
      <c r="P124" s="160"/>
      <c r="Q124" s="160"/>
      <c r="R124" s="160"/>
      <c r="S124" s="160"/>
      <c r="T124" s="161"/>
      <c r="U124" s="16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 t="s">
        <v>151</v>
      </c>
      <c r="AF124" s="150">
        <v>0</v>
      </c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ht="12.75" outlineLevel="1">
      <c r="A125" s="151">
        <v>47</v>
      </c>
      <c r="B125" s="157" t="s">
        <v>307</v>
      </c>
      <c r="C125" s="193" t="s">
        <v>308</v>
      </c>
      <c r="D125" s="159" t="s">
        <v>194</v>
      </c>
      <c r="E125" s="167">
        <v>8.82</v>
      </c>
      <c r="F125" s="171">
        <f>H125+J125</f>
        <v>0</v>
      </c>
      <c r="G125" s="172">
        <f>ROUND(E125*F125,2)</f>
        <v>0</v>
      </c>
      <c r="H125" s="172"/>
      <c r="I125" s="172">
        <f>ROUND(E125*H125,2)</f>
        <v>0</v>
      </c>
      <c r="J125" s="172"/>
      <c r="K125" s="172">
        <f>ROUND(E125*J125,2)</f>
        <v>0</v>
      </c>
      <c r="L125" s="172">
        <v>21</v>
      </c>
      <c r="M125" s="172">
        <f>G125*(1+L125/100)</f>
        <v>0</v>
      </c>
      <c r="N125" s="160">
        <v>0.00618</v>
      </c>
      <c r="O125" s="160">
        <f>ROUND(E125*N125,5)</f>
        <v>0.05451</v>
      </c>
      <c r="P125" s="160">
        <v>0</v>
      </c>
      <c r="Q125" s="160">
        <f>ROUND(E125*P125,5)</f>
        <v>0</v>
      </c>
      <c r="R125" s="160"/>
      <c r="S125" s="160"/>
      <c r="T125" s="161">
        <v>0.5</v>
      </c>
      <c r="U125" s="160">
        <f>ROUND(E125*T125,2)</f>
        <v>4.41</v>
      </c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 t="s">
        <v>149</v>
      </c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ht="12.75" outlineLevel="1">
      <c r="A126" s="151"/>
      <c r="B126" s="157"/>
      <c r="C126" s="194" t="s">
        <v>309</v>
      </c>
      <c r="D126" s="162"/>
      <c r="E126" s="168">
        <v>8.82</v>
      </c>
      <c r="F126" s="228"/>
      <c r="G126" s="172"/>
      <c r="H126" s="172"/>
      <c r="I126" s="172"/>
      <c r="J126" s="172"/>
      <c r="K126" s="172"/>
      <c r="L126" s="172"/>
      <c r="M126" s="172"/>
      <c r="N126" s="160"/>
      <c r="O126" s="160"/>
      <c r="P126" s="160"/>
      <c r="Q126" s="160"/>
      <c r="R126" s="160"/>
      <c r="S126" s="160"/>
      <c r="T126" s="161"/>
      <c r="U126" s="16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 t="s">
        <v>151</v>
      </c>
      <c r="AF126" s="150">
        <v>0</v>
      </c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ht="12.75" outlineLevel="1">
      <c r="A127" s="151">
        <v>48</v>
      </c>
      <c r="B127" s="157" t="s">
        <v>310</v>
      </c>
      <c r="C127" s="193" t="s">
        <v>311</v>
      </c>
      <c r="D127" s="159" t="s">
        <v>218</v>
      </c>
      <c r="E127" s="167">
        <v>2</v>
      </c>
      <c r="F127" s="171">
        <f>H127+J127</f>
        <v>0</v>
      </c>
      <c r="G127" s="172">
        <f>ROUND(E127*F127,2)</f>
        <v>0</v>
      </c>
      <c r="H127" s="172"/>
      <c r="I127" s="172">
        <f>ROUND(E127*H127,2)</f>
        <v>0</v>
      </c>
      <c r="J127" s="172"/>
      <c r="K127" s="172">
        <f>ROUND(E127*J127,2)</f>
        <v>0</v>
      </c>
      <c r="L127" s="172">
        <v>21</v>
      </c>
      <c r="M127" s="172">
        <f>G127*(1+L127/100)</f>
        <v>0</v>
      </c>
      <c r="N127" s="160">
        <v>0</v>
      </c>
      <c r="O127" s="160">
        <f>ROUND(E127*N127,5)</f>
        <v>0</v>
      </c>
      <c r="P127" s="160">
        <v>0</v>
      </c>
      <c r="Q127" s="160">
        <f>ROUND(E127*P127,5)</f>
        <v>0</v>
      </c>
      <c r="R127" s="160"/>
      <c r="S127" s="160"/>
      <c r="T127" s="161">
        <v>0.61</v>
      </c>
      <c r="U127" s="160">
        <f>ROUND(E127*T127,2)</f>
        <v>1.22</v>
      </c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 t="s">
        <v>149</v>
      </c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31" ht="12.75">
      <c r="A128" s="152" t="s">
        <v>144</v>
      </c>
      <c r="B128" s="158" t="s">
        <v>73</v>
      </c>
      <c r="C128" s="195" t="s">
        <v>74</v>
      </c>
      <c r="D128" s="163"/>
      <c r="E128" s="169"/>
      <c r="F128" s="173"/>
      <c r="G128" s="173">
        <f>SUMIF(AE129:AE132,"&lt;&gt;NOR",G129:G132)</f>
        <v>0</v>
      </c>
      <c r="H128" s="173"/>
      <c r="I128" s="173">
        <f>SUM(I129:I132)</f>
        <v>0</v>
      </c>
      <c r="J128" s="173"/>
      <c r="K128" s="173">
        <f>SUM(K129:K132)</f>
        <v>0</v>
      </c>
      <c r="L128" s="173"/>
      <c r="M128" s="173">
        <f>SUM(M129:M132)</f>
        <v>0</v>
      </c>
      <c r="N128" s="164"/>
      <c r="O128" s="164">
        <f>SUM(O129:O132)</f>
        <v>7.32028</v>
      </c>
      <c r="P128" s="164"/>
      <c r="Q128" s="164">
        <f>SUM(Q129:Q132)</f>
        <v>0</v>
      </c>
      <c r="R128" s="164"/>
      <c r="S128" s="164"/>
      <c r="T128" s="165"/>
      <c r="U128" s="164">
        <f>SUM(U129:U132)</f>
        <v>22.9</v>
      </c>
      <c r="AE128" t="s">
        <v>145</v>
      </c>
    </row>
    <row r="129" spans="1:60" ht="22.5" outlineLevel="1">
      <c r="A129" s="151">
        <v>49</v>
      </c>
      <c r="B129" s="157" t="s">
        <v>312</v>
      </c>
      <c r="C129" s="193" t="s">
        <v>313</v>
      </c>
      <c r="D129" s="159" t="s">
        <v>194</v>
      </c>
      <c r="E129" s="167">
        <v>27.82</v>
      </c>
      <c r="F129" s="171">
        <f>H129+J129</f>
        <v>0</v>
      </c>
      <c r="G129" s="172">
        <f>ROUND(E129*F129,2)</f>
        <v>0</v>
      </c>
      <c r="H129" s="172"/>
      <c r="I129" s="172">
        <f>ROUND(E129*H129,2)</f>
        <v>0</v>
      </c>
      <c r="J129" s="172"/>
      <c r="K129" s="172">
        <f>ROUND(E129*J129,2)</f>
        <v>0</v>
      </c>
      <c r="L129" s="172">
        <v>21</v>
      </c>
      <c r="M129" s="172">
        <f>G129*(1+L129/100)</f>
        <v>0</v>
      </c>
      <c r="N129" s="160">
        <v>0.25613</v>
      </c>
      <c r="O129" s="160">
        <f>ROUND(E129*N129,5)</f>
        <v>7.12554</v>
      </c>
      <c r="P129" s="160">
        <v>0</v>
      </c>
      <c r="Q129" s="160">
        <f>ROUND(E129*P129,5)</f>
        <v>0</v>
      </c>
      <c r="R129" s="160"/>
      <c r="S129" s="160"/>
      <c r="T129" s="161">
        <v>0.569</v>
      </c>
      <c r="U129" s="160">
        <f>ROUND(E129*T129,2)</f>
        <v>15.83</v>
      </c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 t="s">
        <v>179</v>
      </c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ht="12.75" outlineLevel="1">
      <c r="A130" s="151"/>
      <c r="B130" s="157"/>
      <c r="C130" s="194" t="s">
        <v>314</v>
      </c>
      <c r="D130" s="162"/>
      <c r="E130" s="168">
        <v>27.82</v>
      </c>
      <c r="F130" s="228"/>
      <c r="G130" s="172"/>
      <c r="H130" s="172"/>
      <c r="I130" s="172"/>
      <c r="J130" s="172"/>
      <c r="K130" s="172"/>
      <c r="L130" s="172"/>
      <c r="M130" s="172"/>
      <c r="N130" s="160"/>
      <c r="O130" s="160"/>
      <c r="P130" s="160"/>
      <c r="Q130" s="160"/>
      <c r="R130" s="160"/>
      <c r="S130" s="160"/>
      <c r="T130" s="161"/>
      <c r="U130" s="16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 t="s">
        <v>151</v>
      </c>
      <c r="AF130" s="150">
        <v>0</v>
      </c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ht="12.75" outlineLevel="1">
      <c r="A131" s="151">
        <v>50</v>
      </c>
      <c r="B131" s="157" t="s">
        <v>315</v>
      </c>
      <c r="C131" s="193" t="s">
        <v>316</v>
      </c>
      <c r="D131" s="159" t="s">
        <v>194</v>
      </c>
      <c r="E131" s="167">
        <v>27.82</v>
      </c>
      <c r="F131" s="171">
        <f>H131+J131</f>
        <v>0</v>
      </c>
      <c r="G131" s="172">
        <f>ROUND(E131*F131,2)</f>
        <v>0</v>
      </c>
      <c r="H131" s="172"/>
      <c r="I131" s="172">
        <f>ROUND(E131*H131,2)</f>
        <v>0</v>
      </c>
      <c r="J131" s="172"/>
      <c r="K131" s="172">
        <f>ROUND(E131*J131,2)</f>
        <v>0</v>
      </c>
      <c r="L131" s="172">
        <v>21</v>
      </c>
      <c r="M131" s="172">
        <f>G131*(1+L131/100)</f>
        <v>0</v>
      </c>
      <c r="N131" s="160">
        <v>0.007</v>
      </c>
      <c r="O131" s="160">
        <f>ROUND(E131*N131,5)</f>
        <v>0.19474</v>
      </c>
      <c r="P131" s="160">
        <v>0</v>
      </c>
      <c r="Q131" s="160">
        <f>ROUND(E131*P131,5)</f>
        <v>0</v>
      </c>
      <c r="R131" s="160"/>
      <c r="S131" s="160"/>
      <c r="T131" s="161">
        <v>0.254</v>
      </c>
      <c r="U131" s="160">
        <f>ROUND(E131*T131,2)</f>
        <v>7.07</v>
      </c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 t="s">
        <v>149</v>
      </c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</row>
    <row r="132" spans="1:60" ht="12.75" outlineLevel="1">
      <c r="A132" s="151"/>
      <c r="B132" s="157"/>
      <c r="C132" s="194" t="s">
        <v>317</v>
      </c>
      <c r="D132" s="162"/>
      <c r="E132" s="168">
        <v>27.82</v>
      </c>
      <c r="F132" s="228"/>
      <c r="G132" s="172"/>
      <c r="H132" s="172"/>
      <c r="I132" s="172"/>
      <c r="J132" s="172"/>
      <c r="K132" s="172"/>
      <c r="L132" s="172"/>
      <c r="M132" s="172"/>
      <c r="N132" s="160"/>
      <c r="O132" s="160"/>
      <c r="P132" s="160"/>
      <c r="Q132" s="160"/>
      <c r="R132" s="160"/>
      <c r="S132" s="160"/>
      <c r="T132" s="161"/>
      <c r="U132" s="16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 t="s">
        <v>151</v>
      </c>
      <c r="AF132" s="150">
        <v>0</v>
      </c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</row>
    <row r="133" spans="1:31" ht="12.75">
      <c r="A133" s="152" t="s">
        <v>144</v>
      </c>
      <c r="B133" s="158" t="s">
        <v>75</v>
      </c>
      <c r="C133" s="195" t="s">
        <v>76</v>
      </c>
      <c r="D133" s="163"/>
      <c r="E133" s="169"/>
      <c r="F133" s="173"/>
      <c r="G133" s="173">
        <f>SUMIF(AE134:AE136,"&lt;&gt;NOR",G134:G136)</f>
        <v>0</v>
      </c>
      <c r="H133" s="173"/>
      <c r="I133" s="173">
        <f>SUM(I134:I136)</f>
        <v>0</v>
      </c>
      <c r="J133" s="173"/>
      <c r="K133" s="173">
        <f>SUM(K134:K136)</f>
        <v>0</v>
      </c>
      <c r="L133" s="173"/>
      <c r="M133" s="173">
        <f>SUM(M134:M136)</f>
        <v>0</v>
      </c>
      <c r="N133" s="164"/>
      <c r="O133" s="164">
        <f>SUM(O134:O136)</f>
        <v>0.23836</v>
      </c>
      <c r="P133" s="164"/>
      <c r="Q133" s="164">
        <f>SUM(Q134:Q136)</f>
        <v>0</v>
      </c>
      <c r="R133" s="164"/>
      <c r="S133" s="164"/>
      <c r="T133" s="165"/>
      <c r="U133" s="164">
        <f>SUM(U134:U136)</f>
        <v>14.88</v>
      </c>
      <c r="AE133" t="s">
        <v>145</v>
      </c>
    </row>
    <row r="134" spans="1:60" ht="22.5" outlineLevel="1">
      <c r="A134" s="151">
        <v>51</v>
      </c>
      <c r="B134" s="157" t="s">
        <v>318</v>
      </c>
      <c r="C134" s="193" t="s">
        <v>319</v>
      </c>
      <c r="D134" s="159" t="s">
        <v>218</v>
      </c>
      <c r="E134" s="167">
        <v>3</v>
      </c>
      <c r="F134" s="171">
        <f>H134+J134</f>
        <v>0</v>
      </c>
      <c r="G134" s="172">
        <f>ROUND(E134*F134,2)</f>
        <v>0</v>
      </c>
      <c r="H134" s="172"/>
      <c r="I134" s="172">
        <f>ROUND(E134*H134,2)</f>
        <v>0</v>
      </c>
      <c r="J134" s="172"/>
      <c r="K134" s="172">
        <f>ROUND(E134*J134,2)</f>
        <v>0</v>
      </c>
      <c r="L134" s="172">
        <v>21</v>
      </c>
      <c r="M134" s="172">
        <f>G134*(1+L134/100)</f>
        <v>0</v>
      </c>
      <c r="N134" s="160">
        <v>0.02957</v>
      </c>
      <c r="O134" s="160">
        <f>ROUND(E134*N134,5)</f>
        <v>0.08871</v>
      </c>
      <c r="P134" s="160">
        <v>0</v>
      </c>
      <c r="Q134" s="160">
        <f>ROUND(E134*P134,5)</f>
        <v>0</v>
      </c>
      <c r="R134" s="160"/>
      <c r="S134" s="160"/>
      <c r="T134" s="161">
        <v>1.86</v>
      </c>
      <c r="U134" s="160">
        <f>ROUND(E134*T134,2)</f>
        <v>5.58</v>
      </c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 t="s">
        <v>149</v>
      </c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</row>
    <row r="135" spans="1:60" ht="22.5" outlineLevel="1">
      <c r="A135" s="151">
        <v>52</v>
      </c>
      <c r="B135" s="157" t="s">
        <v>320</v>
      </c>
      <c r="C135" s="193" t="s">
        <v>321</v>
      </c>
      <c r="D135" s="159" t="s">
        <v>218</v>
      </c>
      <c r="E135" s="167">
        <v>1</v>
      </c>
      <c r="F135" s="171">
        <f>H135+J135</f>
        <v>0</v>
      </c>
      <c r="G135" s="172">
        <f>ROUND(E135*F135,2)</f>
        <v>0</v>
      </c>
      <c r="H135" s="172"/>
      <c r="I135" s="172">
        <f>ROUND(E135*H135,2)</f>
        <v>0</v>
      </c>
      <c r="J135" s="172"/>
      <c r="K135" s="172">
        <f>ROUND(E135*J135,2)</f>
        <v>0</v>
      </c>
      <c r="L135" s="172">
        <v>21</v>
      </c>
      <c r="M135" s="172">
        <f>G135*(1+L135/100)</f>
        <v>0</v>
      </c>
      <c r="N135" s="160">
        <v>0.03217</v>
      </c>
      <c r="O135" s="160">
        <f>ROUND(E135*N135,5)</f>
        <v>0.03217</v>
      </c>
      <c r="P135" s="160">
        <v>0</v>
      </c>
      <c r="Q135" s="160">
        <f>ROUND(E135*P135,5)</f>
        <v>0</v>
      </c>
      <c r="R135" s="160"/>
      <c r="S135" s="160"/>
      <c r="T135" s="161">
        <v>1.86</v>
      </c>
      <c r="U135" s="160">
        <f>ROUND(E135*T135,2)</f>
        <v>1.86</v>
      </c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 t="s">
        <v>149</v>
      </c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</row>
    <row r="136" spans="1:60" ht="22.5" outlineLevel="1">
      <c r="A136" s="151">
        <v>53</v>
      </c>
      <c r="B136" s="157" t="s">
        <v>322</v>
      </c>
      <c r="C136" s="193" t="s">
        <v>323</v>
      </c>
      <c r="D136" s="159" t="s">
        <v>218</v>
      </c>
      <c r="E136" s="167">
        <v>4</v>
      </c>
      <c r="F136" s="171">
        <f>H136+J136</f>
        <v>0</v>
      </c>
      <c r="G136" s="172">
        <f>ROUND(E136*F136,2)</f>
        <v>0</v>
      </c>
      <c r="H136" s="172"/>
      <c r="I136" s="172">
        <f>ROUND(E136*H136,2)</f>
        <v>0</v>
      </c>
      <c r="J136" s="172"/>
      <c r="K136" s="172">
        <f>ROUND(E136*J136,2)</f>
        <v>0</v>
      </c>
      <c r="L136" s="172">
        <v>21</v>
      </c>
      <c r="M136" s="172">
        <f>G136*(1+L136/100)</f>
        <v>0</v>
      </c>
      <c r="N136" s="160">
        <v>0.02937</v>
      </c>
      <c r="O136" s="160">
        <f>ROUND(E136*N136,5)</f>
        <v>0.11748</v>
      </c>
      <c r="P136" s="160">
        <v>0</v>
      </c>
      <c r="Q136" s="160">
        <f>ROUND(E136*P136,5)</f>
        <v>0</v>
      </c>
      <c r="R136" s="160"/>
      <c r="S136" s="160"/>
      <c r="T136" s="161">
        <v>1.86</v>
      </c>
      <c r="U136" s="160">
        <f>ROUND(E136*T136,2)</f>
        <v>7.44</v>
      </c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 t="s">
        <v>149</v>
      </c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</row>
    <row r="137" spans="1:31" ht="12.75">
      <c r="A137" s="152" t="s">
        <v>144</v>
      </c>
      <c r="B137" s="158" t="s">
        <v>77</v>
      </c>
      <c r="C137" s="195" t="s">
        <v>78</v>
      </c>
      <c r="D137" s="163"/>
      <c r="E137" s="169"/>
      <c r="F137" s="173"/>
      <c r="G137" s="173">
        <f>SUMIF(AE138:AE144,"&lt;&gt;NOR",G138:G144)</f>
        <v>0</v>
      </c>
      <c r="H137" s="173"/>
      <c r="I137" s="173">
        <f>SUM(I138:I144)</f>
        <v>0</v>
      </c>
      <c r="J137" s="173"/>
      <c r="K137" s="173">
        <f>SUM(K138:K144)</f>
        <v>0</v>
      </c>
      <c r="L137" s="173"/>
      <c r="M137" s="173">
        <f>SUM(M138:M144)</f>
        <v>0</v>
      </c>
      <c r="N137" s="164"/>
      <c r="O137" s="164">
        <f>SUM(O138:O144)</f>
        <v>9.97974</v>
      </c>
      <c r="P137" s="164"/>
      <c r="Q137" s="164">
        <f>SUM(Q138:Q144)</f>
        <v>0</v>
      </c>
      <c r="R137" s="164"/>
      <c r="S137" s="164"/>
      <c r="T137" s="165"/>
      <c r="U137" s="164">
        <f>SUM(U138:U144)</f>
        <v>47.44</v>
      </c>
      <c r="AE137" t="s">
        <v>145</v>
      </c>
    </row>
    <row r="138" spans="1:60" ht="12.75" outlineLevel="1">
      <c r="A138" s="151">
        <v>54</v>
      </c>
      <c r="B138" s="157" t="s">
        <v>324</v>
      </c>
      <c r="C138" s="193" t="s">
        <v>325</v>
      </c>
      <c r="D138" s="159" t="s">
        <v>268</v>
      </c>
      <c r="E138" s="167">
        <v>10.68</v>
      </c>
      <c r="F138" s="171">
        <f aca="true" t="shared" si="0" ref="F138:F144">H138+J138</f>
        <v>0</v>
      </c>
      <c r="G138" s="172">
        <f aca="true" t="shared" si="1" ref="G138:G144">ROUND(E138*F138,2)</f>
        <v>0</v>
      </c>
      <c r="H138" s="172"/>
      <c r="I138" s="172">
        <f aca="true" t="shared" si="2" ref="I138:I144">ROUND(E138*H138,2)</f>
        <v>0</v>
      </c>
      <c r="J138" s="172"/>
      <c r="K138" s="172">
        <f aca="true" t="shared" si="3" ref="K138:K144">ROUND(E138*J138,2)</f>
        <v>0</v>
      </c>
      <c r="L138" s="172">
        <v>21</v>
      </c>
      <c r="M138" s="172">
        <f aca="true" t="shared" si="4" ref="M138:M144">G138*(1+L138/100)</f>
        <v>0</v>
      </c>
      <c r="N138" s="160">
        <v>0.5187</v>
      </c>
      <c r="O138" s="160">
        <f aca="true" t="shared" si="5" ref="O138:O144">ROUND(E138*N138,5)</f>
        <v>5.53972</v>
      </c>
      <c r="P138" s="160">
        <v>0</v>
      </c>
      <c r="Q138" s="160">
        <f aca="true" t="shared" si="6" ref="Q138:Q144">ROUND(E138*P138,5)</f>
        <v>0</v>
      </c>
      <c r="R138" s="160"/>
      <c r="S138" s="160"/>
      <c r="T138" s="161">
        <v>2.02018</v>
      </c>
      <c r="U138" s="160">
        <f aca="true" t="shared" si="7" ref="U138:U144">ROUND(E138*T138,2)</f>
        <v>21.58</v>
      </c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 t="s">
        <v>179</v>
      </c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ht="12.75" outlineLevel="1">
      <c r="A139" s="151">
        <v>55</v>
      </c>
      <c r="B139" s="157" t="s">
        <v>326</v>
      </c>
      <c r="C139" s="193" t="s">
        <v>327</v>
      </c>
      <c r="D139" s="159" t="s">
        <v>268</v>
      </c>
      <c r="E139" s="167">
        <v>16.3</v>
      </c>
      <c r="F139" s="171">
        <f t="shared" si="0"/>
        <v>0</v>
      </c>
      <c r="G139" s="172">
        <f t="shared" si="1"/>
        <v>0</v>
      </c>
      <c r="H139" s="172"/>
      <c r="I139" s="172">
        <f t="shared" si="2"/>
        <v>0</v>
      </c>
      <c r="J139" s="172"/>
      <c r="K139" s="172">
        <f t="shared" si="3"/>
        <v>0</v>
      </c>
      <c r="L139" s="172">
        <v>21</v>
      </c>
      <c r="M139" s="172">
        <f t="shared" si="4"/>
        <v>0</v>
      </c>
      <c r="N139" s="160">
        <v>0.27062</v>
      </c>
      <c r="O139" s="160">
        <f t="shared" si="5"/>
        <v>4.41111</v>
      </c>
      <c r="P139" s="160">
        <v>0</v>
      </c>
      <c r="Q139" s="160">
        <f t="shared" si="6"/>
        <v>0</v>
      </c>
      <c r="R139" s="160"/>
      <c r="S139" s="160"/>
      <c r="T139" s="161">
        <v>1.46683</v>
      </c>
      <c r="U139" s="160">
        <f t="shared" si="7"/>
        <v>23.91</v>
      </c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 t="s">
        <v>179</v>
      </c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</row>
    <row r="140" spans="1:60" ht="12.75" outlineLevel="1">
      <c r="A140" s="151">
        <v>56</v>
      </c>
      <c r="B140" s="157" t="s">
        <v>328</v>
      </c>
      <c r="C140" s="193" t="s">
        <v>329</v>
      </c>
      <c r="D140" s="159" t="s">
        <v>218</v>
      </c>
      <c r="E140" s="167">
        <v>3</v>
      </c>
      <c r="F140" s="171">
        <f t="shared" si="0"/>
        <v>0</v>
      </c>
      <c r="G140" s="172">
        <f t="shared" si="1"/>
        <v>0</v>
      </c>
      <c r="H140" s="172"/>
      <c r="I140" s="172">
        <f t="shared" si="2"/>
        <v>0</v>
      </c>
      <c r="J140" s="172"/>
      <c r="K140" s="172">
        <f t="shared" si="3"/>
        <v>0</v>
      </c>
      <c r="L140" s="172">
        <v>21</v>
      </c>
      <c r="M140" s="172">
        <f t="shared" si="4"/>
        <v>0</v>
      </c>
      <c r="N140" s="160">
        <v>0</v>
      </c>
      <c r="O140" s="160">
        <f t="shared" si="5"/>
        <v>0</v>
      </c>
      <c r="P140" s="160">
        <v>0</v>
      </c>
      <c r="Q140" s="160">
        <f t="shared" si="6"/>
        <v>0</v>
      </c>
      <c r="R140" s="160"/>
      <c r="S140" s="160"/>
      <c r="T140" s="161">
        <v>0.65</v>
      </c>
      <c r="U140" s="160">
        <f t="shared" si="7"/>
        <v>1.95</v>
      </c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 t="s">
        <v>149</v>
      </c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ht="12.75" outlineLevel="1">
      <c r="A141" s="151">
        <v>57</v>
      </c>
      <c r="B141" s="157" t="s">
        <v>330</v>
      </c>
      <c r="C141" s="193" t="s">
        <v>331</v>
      </c>
      <c r="D141" s="159" t="s">
        <v>218</v>
      </c>
      <c r="E141" s="167">
        <v>1</v>
      </c>
      <c r="F141" s="171">
        <f t="shared" si="0"/>
        <v>0</v>
      </c>
      <c r="G141" s="172">
        <f t="shared" si="1"/>
        <v>0</v>
      </c>
      <c r="H141" s="172"/>
      <c r="I141" s="172">
        <f t="shared" si="2"/>
        <v>0</v>
      </c>
      <c r="J141" s="172"/>
      <c r="K141" s="172">
        <f t="shared" si="3"/>
        <v>0</v>
      </c>
      <c r="L141" s="172">
        <v>21</v>
      </c>
      <c r="M141" s="172">
        <f t="shared" si="4"/>
        <v>0</v>
      </c>
      <c r="N141" s="160">
        <v>0.0072</v>
      </c>
      <c r="O141" s="160">
        <f t="shared" si="5"/>
        <v>0.0072</v>
      </c>
      <c r="P141" s="160">
        <v>0</v>
      </c>
      <c r="Q141" s="160">
        <f t="shared" si="6"/>
        <v>0</v>
      </c>
      <c r="R141" s="160"/>
      <c r="S141" s="160"/>
      <c r="T141" s="161">
        <v>0</v>
      </c>
      <c r="U141" s="160">
        <f t="shared" si="7"/>
        <v>0</v>
      </c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 t="s">
        <v>190</v>
      </c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</row>
    <row r="142" spans="1:60" ht="12.75" outlineLevel="1">
      <c r="A142" s="151">
        <v>58</v>
      </c>
      <c r="B142" s="157" t="s">
        <v>332</v>
      </c>
      <c r="C142" s="193" t="s">
        <v>333</v>
      </c>
      <c r="D142" s="159" t="s">
        <v>218</v>
      </c>
      <c r="E142" s="167">
        <v>1</v>
      </c>
      <c r="F142" s="171">
        <f t="shared" si="0"/>
        <v>0</v>
      </c>
      <c r="G142" s="172">
        <f t="shared" si="1"/>
        <v>0</v>
      </c>
      <c r="H142" s="172"/>
      <c r="I142" s="172">
        <f t="shared" si="2"/>
        <v>0</v>
      </c>
      <c r="J142" s="172"/>
      <c r="K142" s="172">
        <f t="shared" si="3"/>
        <v>0</v>
      </c>
      <c r="L142" s="172">
        <v>21</v>
      </c>
      <c r="M142" s="172">
        <f t="shared" si="4"/>
        <v>0</v>
      </c>
      <c r="N142" s="160">
        <v>0.01779</v>
      </c>
      <c r="O142" s="160">
        <f t="shared" si="5"/>
        <v>0.01779</v>
      </c>
      <c r="P142" s="160">
        <v>0</v>
      </c>
      <c r="Q142" s="160">
        <f t="shared" si="6"/>
        <v>0</v>
      </c>
      <c r="R142" s="160"/>
      <c r="S142" s="160"/>
      <c r="T142" s="161">
        <v>0</v>
      </c>
      <c r="U142" s="160">
        <f t="shared" si="7"/>
        <v>0</v>
      </c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 t="s">
        <v>190</v>
      </c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</row>
    <row r="143" spans="1:60" ht="12.75" outlineLevel="1">
      <c r="A143" s="151">
        <v>59</v>
      </c>
      <c r="B143" s="157" t="s">
        <v>334</v>
      </c>
      <c r="C143" s="193" t="s">
        <v>335</v>
      </c>
      <c r="D143" s="159" t="s">
        <v>218</v>
      </c>
      <c r="E143" s="167">
        <v>2</v>
      </c>
      <c r="F143" s="171">
        <f t="shared" si="0"/>
        <v>0</v>
      </c>
      <c r="G143" s="172">
        <f t="shared" si="1"/>
        <v>0</v>
      </c>
      <c r="H143" s="172"/>
      <c r="I143" s="172">
        <f t="shared" si="2"/>
        <v>0</v>
      </c>
      <c r="J143" s="172"/>
      <c r="K143" s="172">
        <f t="shared" si="3"/>
        <v>0</v>
      </c>
      <c r="L143" s="172">
        <v>21</v>
      </c>
      <c r="M143" s="172">
        <f t="shared" si="4"/>
        <v>0</v>
      </c>
      <c r="N143" s="160">
        <v>0.001</v>
      </c>
      <c r="O143" s="160">
        <f t="shared" si="5"/>
        <v>0.002</v>
      </c>
      <c r="P143" s="160">
        <v>0</v>
      </c>
      <c r="Q143" s="160">
        <f t="shared" si="6"/>
        <v>0</v>
      </c>
      <c r="R143" s="160"/>
      <c r="S143" s="160"/>
      <c r="T143" s="161">
        <v>0</v>
      </c>
      <c r="U143" s="160">
        <f t="shared" si="7"/>
        <v>0</v>
      </c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 t="s">
        <v>190</v>
      </c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</row>
    <row r="144" spans="1:60" ht="12.75" outlineLevel="1">
      <c r="A144" s="151">
        <v>60</v>
      </c>
      <c r="B144" s="157" t="s">
        <v>336</v>
      </c>
      <c r="C144" s="193" t="s">
        <v>337</v>
      </c>
      <c r="D144" s="159" t="s">
        <v>218</v>
      </c>
      <c r="E144" s="167">
        <v>1</v>
      </c>
      <c r="F144" s="171">
        <f t="shared" si="0"/>
        <v>0</v>
      </c>
      <c r="G144" s="172">
        <f t="shared" si="1"/>
        <v>0</v>
      </c>
      <c r="H144" s="172"/>
      <c r="I144" s="172">
        <f t="shared" si="2"/>
        <v>0</v>
      </c>
      <c r="J144" s="172"/>
      <c r="K144" s="172">
        <f t="shared" si="3"/>
        <v>0</v>
      </c>
      <c r="L144" s="172">
        <v>21</v>
      </c>
      <c r="M144" s="172">
        <f t="shared" si="4"/>
        <v>0</v>
      </c>
      <c r="N144" s="160">
        <v>0.00192</v>
      </c>
      <c r="O144" s="160">
        <f t="shared" si="5"/>
        <v>0.00192</v>
      </c>
      <c r="P144" s="160">
        <v>0</v>
      </c>
      <c r="Q144" s="160">
        <f t="shared" si="6"/>
        <v>0</v>
      </c>
      <c r="R144" s="160"/>
      <c r="S144" s="160"/>
      <c r="T144" s="161">
        <v>0</v>
      </c>
      <c r="U144" s="160">
        <f t="shared" si="7"/>
        <v>0</v>
      </c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 t="s">
        <v>190</v>
      </c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</row>
    <row r="145" spans="1:31" ht="12.75">
      <c r="A145" s="152" t="s">
        <v>144</v>
      </c>
      <c r="B145" s="158" t="s">
        <v>79</v>
      </c>
      <c r="C145" s="195" t="s">
        <v>80</v>
      </c>
      <c r="D145" s="163"/>
      <c r="E145" s="169"/>
      <c r="F145" s="173"/>
      <c r="G145" s="173">
        <f>SUMIF(AE146:AE147,"&lt;&gt;NOR",G146:G147)</f>
        <v>0</v>
      </c>
      <c r="H145" s="173"/>
      <c r="I145" s="173">
        <f>SUM(I146:I147)</f>
        <v>0</v>
      </c>
      <c r="J145" s="173"/>
      <c r="K145" s="173">
        <f>SUM(K146:K147)</f>
        <v>0</v>
      </c>
      <c r="L145" s="173"/>
      <c r="M145" s="173">
        <f>SUM(M146:M147)</f>
        <v>0</v>
      </c>
      <c r="N145" s="164"/>
      <c r="O145" s="164">
        <f>SUM(O146:O147)</f>
        <v>2.1424</v>
      </c>
      <c r="P145" s="164"/>
      <c r="Q145" s="164">
        <f>SUM(Q146:Q147)</f>
        <v>0</v>
      </c>
      <c r="R145" s="164"/>
      <c r="S145" s="164"/>
      <c r="T145" s="165"/>
      <c r="U145" s="164">
        <f>SUM(U146:U147)</f>
        <v>37.04</v>
      </c>
      <c r="AE145" t="s">
        <v>145</v>
      </c>
    </row>
    <row r="146" spans="1:60" ht="12.75" outlineLevel="1">
      <c r="A146" s="151">
        <v>61</v>
      </c>
      <c r="B146" s="157" t="s">
        <v>338</v>
      </c>
      <c r="C146" s="193" t="s">
        <v>339</v>
      </c>
      <c r="D146" s="159" t="s">
        <v>194</v>
      </c>
      <c r="E146" s="167">
        <v>100</v>
      </c>
      <c r="F146" s="171">
        <f>H146+J146</f>
        <v>0</v>
      </c>
      <c r="G146" s="172">
        <f>ROUND(E146*F146,2)</f>
        <v>0</v>
      </c>
      <c r="H146" s="172"/>
      <c r="I146" s="172">
        <f>ROUND(E146*H146,2)</f>
        <v>0</v>
      </c>
      <c r="J146" s="172"/>
      <c r="K146" s="172">
        <f>ROUND(E146*J146,2)</f>
        <v>0</v>
      </c>
      <c r="L146" s="172">
        <v>21</v>
      </c>
      <c r="M146" s="172">
        <f>G146*(1+L146/100)</f>
        <v>0</v>
      </c>
      <c r="N146" s="160">
        <v>0.01923</v>
      </c>
      <c r="O146" s="160">
        <f>ROUND(E146*N146,5)</f>
        <v>1.923</v>
      </c>
      <c r="P146" s="160">
        <v>0</v>
      </c>
      <c r="Q146" s="160">
        <f>ROUND(E146*P146,5)</f>
        <v>0</v>
      </c>
      <c r="R146" s="160"/>
      <c r="S146" s="160"/>
      <c r="T146" s="161">
        <v>0.27399</v>
      </c>
      <c r="U146" s="160">
        <f>ROUND(E146*T146,2)</f>
        <v>27.4</v>
      </c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 t="s">
        <v>179</v>
      </c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</row>
    <row r="147" spans="1:60" ht="12.75" outlineLevel="1">
      <c r="A147" s="151">
        <v>62</v>
      </c>
      <c r="B147" s="157" t="s">
        <v>340</v>
      </c>
      <c r="C147" s="193" t="s">
        <v>341</v>
      </c>
      <c r="D147" s="159" t="s">
        <v>194</v>
      </c>
      <c r="E147" s="167">
        <v>37.06</v>
      </c>
      <c r="F147" s="171">
        <f>H147+J147</f>
        <v>0</v>
      </c>
      <c r="G147" s="172">
        <f>ROUND(E147*F147,2)</f>
        <v>0</v>
      </c>
      <c r="H147" s="172"/>
      <c r="I147" s="172">
        <f>ROUND(E147*H147,2)</f>
        <v>0</v>
      </c>
      <c r="J147" s="172"/>
      <c r="K147" s="172">
        <f>ROUND(E147*J147,2)</f>
        <v>0</v>
      </c>
      <c r="L147" s="172">
        <v>21</v>
      </c>
      <c r="M147" s="172">
        <f>G147*(1+L147/100)</f>
        <v>0</v>
      </c>
      <c r="N147" s="160">
        <v>0.00592</v>
      </c>
      <c r="O147" s="160">
        <f>ROUND(E147*N147,5)</f>
        <v>0.2194</v>
      </c>
      <c r="P147" s="160">
        <v>0</v>
      </c>
      <c r="Q147" s="160">
        <f>ROUND(E147*P147,5)</f>
        <v>0</v>
      </c>
      <c r="R147" s="160"/>
      <c r="S147" s="160"/>
      <c r="T147" s="161">
        <v>0.26</v>
      </c>
      <c r="U147" s="160">
        <f>ROUND(E147*T147,2)</f>
        <v>9.64</v>
      </c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 t="s">
        <v>149</v>
      </c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</row>
    <row r="148" spans="1:31" ht="12.75">
      <c r="A148" s="152" t="s">
        <v>144</v>
      </c>
      <c r="B148" s="158" t="s">
        <v>81</v>
      </c>
      <c r="C148" s="195" t="s">
        <v>82</v>
      </c>
      <c r="D148" s="163"/>
      <c r="E148" s="169"/>
      <c r="F148" s="173"/>
      <c r="G148" s="173">
        <f>SUMIF(AE149:AE151,"&lt;&gt;NOR",G149:G151)</f>
        <v>0</v>
      </c>
      <c r="H148" s="173"/>
      <c r="I148" s="173">
        <f>SUM(I149:I151)</f>
        <v>0</v>
      </c>
      <c r="J148" s="173"/>
      <c r="K148" s="173">
        <f>SUM(K149:K151)</f>
        <v>0</v>
      </c>
      <c r="L148" s="173"/>
      <c r="M148" s="173">
        <f>SUM(M149:M151)</f>
        <v>0</v>
      </c>
      <c r="N148" s="164"/>
      <c r="O148" s="164">
        <f>SUM(O149:O151)</f>
        <v>0.00152</v>
      </c>
      <c r="P148" s="164"/>
      <c r="Q148" s="164">
        <f>SUM(Q149:Q151)</f>
        <v>0</v>
      </c>
      <c r="R148" s="164"/>
      <c r="S148" s="164"/>
      <c r="T148" s="165"/>
      <c r="U148" s="164">
        <f>SUM(U149:U151)</f>
        <v>11.96</v>
      </c>
      <c r="AE148" t="s">
        <v>145</v>
      </c>
    </row>
    <row r="149" spans="1:60" ht="12.75" outlineLevel="1">
      <c r="A149" s="151">
        <v>63</v>
      </c>
      <c r="B149" s="157" t="s">
        <v>342</v>
      </c>
      <c r="C149" s="193" t="s">
        <v>343</v>
      </c>
      <c r="D149" s="159" t="s">
        <v>194</v>
      </c>
      <c r="E149" s="167">
        <v>37.06</v>
      </c>
      <c r="F149" s="171">
        <f>H149+J149</f>
        <v>0</v>
      </c>
      <c r="G149" s="172">
        <f>ROUND(E149*F149,2)</f>
        <v>0</v>
      </c>
      <c r="H149" s="172"/>
      <c r="I149" s="172">
        <f>ROUND(E149*H149,2)</f>
        <v>0</v>
      </c>
      <c r="J149" s="172"/>
      <c r="K149" s="172">
        <f>ROUND(E149*J149,2)</f>
        <v>0</v>
      </c>
      <c r="L149" s="172">
        <v>21</v>
      </c>
      <c r="M149" s="172">
        <f>G149*(1+L149/100)</f>
        <v>0</v>
      </c>
      <c r="N149" s="160">
        <v>4E-05</v>
      </c>
      <c r="O149" s="160">
        <f>ROUND(E149*N149,5)</f>
        <v>0.00148</v>
      </c>
      <c r="P149" s="160">
        <v>0</v>
      </c>
      <c r="Q149" s="160">
        <f>ROUND(E149*P149,5)</f>
        <v>0</v>
      </c>
      <c r="R149" s="160"/>
      <c r="S149" s="160"/>
      <c r="T149" s="161">
        <v>0.308</v>
      </c>
      <c r="U149" s="160">
        <f>ROUND(E149*T149,2)</f>
        <v>11.41</v>
      </c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 t="s">
        <v>149</v>
      </c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</row>
    <row r="150" spans="1:60" ht="12.75" outlineLevel="1">
      <c r="A150" s="151">
        <v>64</v>
      </c>
      <c r="B150" s="157" t="s">
        <v>344</v>
      </c>
      <c r="C150" s="193" t="s">
        <v>345</v>
      </c>
      <c r="D150" s="159" t="s">
        <v>194</v>
      </c>
      <c r="E150" s="167">
        <v>4.2</v>
      </c>
      <c r="F150" s="171">
        <f>H150+J150</f>
        <v>0</v>
      </c>
      <c r="G150" s="172">
        <f>ROUND(E150*F150,2)</f>
        <v>0</v>
      </c>
      <c r="H150" s="172"/>
      <c r="I150" s="172">
        <f>ROUND(E150*H150,2)</f>
        <v>0</v>
      </c>
      <c r="J150" s="172"/>
      <c r="K150" s="172">
        <f>ROUND(E150*J150,2)</f>
        <v>0</v>
      </c>
      <c r="L150" s="172">
        <v>21</v>
      </c>
      <c r="M150" s="172">
        <f>G150*(1+L150/100)</f>
        <v>0</v>
      </c>
      <c r="N150" s="160">
        <v>1E-05</v>
      </c>
      <c r="O150" s="160">
        <f>ROUND(E150*N150,5)</f>
        <v>4E-05</v>
      </c>
      <c r="P150" s="160">
        <v>0</v>
      </c>
      <c r="Q150" s="160">
        <f>ROUND(E150*P150,5)</f>
        <v>0</v>
      </c>
      <c r="R150" s="160"/>
      <c r="S150" s="160"/>
      <c r="T150" s="161">
        <v>0.13</v>
      </c>
      <c r="U150" s="160">
        <f>ROUND(E150*T150,2)</f>
        <v>0.55</v>
      </c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 t="s">
        <v>149</v>
      </c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</row>
    <row r="151" spans="1:60" ht="12.75" outlineLevel="1">
      <c r="A151" s="151"/>
      <c r="B151" s="157"/>
      <c r="C151" s="194" t="s">
        <v>346</v>
      </c>
      <c r="D151" s="162"/>
      <c r="E151" s="168">
        <v>4.2</v>
      </c>
      <c r="F151" s="172"/>
      <c r="G151" s="172"/>
      <c r="H151" s="172"/>
      <c r="I151" s="172"/>
      <c r="J151" s="172"/>
      <c r="K151" s="172"/>
      <c r="L151" s="172"/>
      <c r="M151" s="172"/>
      <c r="N151" s="160"/>
      <c r="O151" s="160"/>
      <c r="P151" s="160"/>
      <c r="Q151" s="160"/>
      <c r="R151" s="160"/>
      <c r="S151" s="160"/>
      <c r="T151" s="161"/>
      <c r="U151" s="16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 t="s">
        <v>151</v>
      </c>
      <c r="AF151" s="150">
        <v>0</v>
      </c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</row>
    <row r="152" spans="1:31" ht="12.75">
      <c r="A152" s="152" t="s">
        <v>144</v>
      </c>
      <c r="B152" s="158" t="s">
        <v>83</v>
      </c>
      <c r="C152" s="195" t="s">
        <v>84</v>
      </c>
      <c r="D152" s="163"/>
      <c r="E152" s="169"/>
      <c r="F152" s="173"/>
      <c r="G152" s="173">
        <f>SUMIF(AE153:AE154,"&lt;&gt;NOR",G153:G154)</f>
        <v>0</v>
      </c>
      <c r="H152" s="173"/>
      <c r="I152" s="173">
        <f>SUM(I153:I154)</f>
        <v>0</v>
      </c>
      <c r="J152" s="173"/>
      <c r="K152" s="173">
        <f>SUM(K153:K154)</f>
        <v>0</v>
      </c>
      <c r="L152" s="173"/>
      <c r="M152" s="173">
        <f>SUM(M153:M154)</f>
        <v>0</v>
      </c>
      <c r="N152" s="164"/>
      <c r="O152" s="164">
        <f>SUM(O153:O154)</f>
        <v>0</v>
      </c>
      <c r="P152" s="164"/>
      <c r="Q152" s="164">
        <f>SUM(Q153:Q154)</f>
        <v>0</v>
      </c>
      <c r="R152" s="164"/>
      <c r="S152" s="164"/>
      <c r="T152" s="165"/>
      <c r="U152" s="164">
        <f>SUM(U153:U154)</f>
        <v>114.83</v>
      </c>
      <c r="AE152" t="s">
        <v>145</v>
      </c>
    </row>
    <row r="153" spans="1:60" ht="12.75" outlineLevel="1">
      <c r="A153" s="151">
        <v>65</v>
      </c>
      <c r="B153" s="157" t="s">
        <v>347</v>
      </c>
      <c r="C153" s="193" t="s">
        <v>348</v>
      </c>
      <c r="D153" s="159" t="s">
        <v>189</v>
      </c>
      <c r="E153" s="167">
        <v>134.77467000000001</v>
      </c>
      <c r="F153" s="171">
        <f>H153+J153</f>
        <v>0</v>
      </c>
      <c r="G153" s="172">
        <f>ROUND(E153*F153,2)</f>
        <v>0</v>
      </c>
      <c r="H153" s="172"/>
      <c r="I153" s="172">
        <f>ROUND(E153*H153,2)</f>
        <v>0</v>
      </c>
      <c r="J153" s="172"/>
      <c r="K153" s="172">
        <f>ROUND(E153*J153,2)</f>
        <v>0</v>
      </c>
      <c r="L153" s="172">
        <v>21</v>
      </c>
      <c r="M153" s="172">
        <f>G153*(1+L153/100)</f>
        <v>0</v>
      </c>
      <c r="N153" s="160">
        <v>0</v>
      </c>
      <c r="O153" s="160">
        <f>ROUND(E153*N153,5)</f>
        <v>0</v>
      </c>
      <c r="P153" s="160">
        <v>0</v>
      </c>
      <c r="Q153" s="160">
        <f>ROUND(E153*P153,5)</f>
        <v>0</v>
      </c>
      <c r="R153" s="160"/>
      <c r="S153" s="160"/>
      <c r="T153" s="161">
        <v>0.852</v>
      </c>
      <c r="U153" s="160">
        <f>ROUND(E153*T153,2)</f>
        <v>114.83</v>
      </c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 t="s">
        <v>149</v>
      </c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</row>
    <row r="154" spans="1:60" ht="22.5" outlineLevel="1">
      <c r="A154" s="151"/>
      <c r="B154" s="157"/>
      <c r="C154" s="194" t="s">
        <v>349</v>
      </c>
      <c r="D154" s="162"/>
      <c r="E154" s="168">
        <v>134.77467</v>
      </c>
      <c r="F154" s="172"/>
      <c r="G154" s="172"/>
      <c r="H154" s="172"/>
      <c r="I154" s="172"/>
      <c r="J154" s="172"/>
      <c r="K154" s="172"/>
      <c r="L154" s="172"/>
      <c r="M154" s="172"/>
      <c r="N154" s="160"/>
      <c r="O154" s="160"/>
      <c r="P154" s="160"/>
      <c r="Q154" s="160"/>
      <c r="R154" s="160"/>
      <c r="S154" s="160"/>
      <c r="T154" s="161"/>
      <c r="U154" s="16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 t="s">
        <v>151</v>
      </c>
      <c r="AF154" s="150">
        <v>0</v>
      </c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</row>
    <row r="155" spans="1:31" ht="12.75">
      <c r="A155" s="152" t="s">
        <v>144</v>
      </c>
      <c r="B155" s="158" t="s">
        <v>85</v>
      </c>
      <c r="C155" s="195" t="s">
        <v>86</v>
      </c>
      <c r="D155" s="163"/>
      <c r="E155" s="169"/>
      <c r="F155" s="173"/>
      <c r="G155" s="173">
        <f>SUMIF(AE156:AE171,"&lt;&gt;NOR",G156:G171)</f>
        <v>0</v>
      </c>
      <c r="H155" s="173"/>
      <c r="I155" s="173">
        <f>SUM(I156:I171)</f>
        <v>0</v>
      </c>
      <c r="J155" s="173"/>
      <c r="K155" s="173">
        <f>SUM(K156:K171)</f>
        <v>0</v>
      </c>
      <c r="L155" s="173"/>
      <c r="M155" s="173">
        <f>SUM(M156:M171)</f>
        <v>0</v>
      </c>
      <c r="N155" s="164"/>
      <c r="O155" s="164">
        <f>SUM(O156:O171)</f>
        <v>1.15668</v>
      </c>
      <c r="P155" s="164"/>
      <c r="Q155" s="164">
        <f>SUM(Q156:Q171)</f>
        <v>0</v>
      </c>
      <c r="R155" s="164"/>
      <c r="S155" s="164"/>
      <c r="T155" s="165"/>
      <c r="U155" s="164">
        <f>SUM(U156:U171)</f>
        <v>69.87</v>
      </c>
      <c r="AE155" t="s">
        <v>145</v>
      </c>
    </row>
    <row r="156" spans="1:60" ht="22.5" outlineLevel="1">
      <c r="A156" s="151">
        <v>66</v>
      </c>
      <c r="B156" s="157" t="s">
        <v>350</v>
      </c>
      <c r="C156" s="193" t="s">
        <v>351</v>
      </c>
      <c r="D156" s="159" t="s">
        <v>194</v>
      </c>
      <c r="E156" s="167">
        <v>58.06</v>
      </c>
      <c r="F156" s="171">
        <f>H156+J156</f>
        <v>0</v>
      </c>
      <c r="G156" s="172">
        <f>ROUND(E156*F156,2)</f>
        <v>0</v>
      </c>
      <c r="H156" s="172"/>
      <c r="I156" s="172">
        <f>ROUND(E156*H156,2)</f>
        <v>0</v>
      </c>
      <c r="J156" s="172"/>
      <c r="K156" s="172">
        <f>ROUND(E156*J156,2)</f>
        <v>0</v>
      </c>
      <c r="L156" s="172">
        <v>21</v>
      </c>
      <c r="M156" s="172">
        <f>G156*(1+L156/100)</f>
        <v>0</v>
      </c>
      <c r="N156" s="160">
        <v>0.00033</v>
      </c>
      <c r="O156" s="160">
        <f>ROUND(E156*N156,5)</f>
        <v>0.01916</v>
      </c>
      <c r="P156" s="160">
        <v>0</v>
      </c>
      <c r="Q156" s="160">
        <f>ROUND(E156*P156,5)</f>
        <v>0</v>
      </c>
      <c r="R156" s="160"/>
      <c r="S156" s="160"/>
      <c r="T156" s="161">
        <v>0.0275</v>
      </c>
      <c r="U156" s="160">
        <f>ROUND(E156*T156,2)</f>
        <v>1.6</v>
      </c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 t="s">
        <v>149</v>
      </c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</row>
    <row r="157" spans="1:60" ht="12.75" outlineLevel="1">
      <c r="A157" s="151"/>
      <c r="B157" s="157"/>
      <c r="C157" s="194" t="s">
        <v>352</v>
      </c>
      <c r="D157" s="162"/>
      <c r="E157" s="168">
        <v>21</v>
      </c>
      <c r="F157" s="172"/>
      <c r="G157" s="172"/>
      <c r="H157" s="172"/>
      <c r="I157" s="172"/>
      <c r="J157" s="172"/>
      <c r="K157" s="172"/>
      <c r="L157" s="172"/>
      <c r="M157" s="172"/>
      <c r="N157" s="160"/>
      <c r="O157" s="160"/>
      <c r="P157" s="160"/>
      <c r="Q157" s="160"/>
      <c r="R157" s="160"/>
      <c r="S157" s="160"/>
      <c r="T157" s="161"/>
      <c r="U157" s="16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 t="s">
        <v>151</v>
      </c>
      <c r="AF157" s="150">
        <v>0</v>
      </c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</row>
    <row r="158" spans="1:60" ht="12.75" outlineLevel="1">
      <c r="A158" s="151"/>
      <c r="B158" s="157"/>
      <c r="C158" s="194" t="s">
        <v>353</v>
      </c>
      <c r="D158" s="162"/>
      <c r="E158" s="168">
        <v>37.06</v>
      </c>
      <c r="F158" s="172"/>
      <c r="G158" s="172"/>
      <c r="H158" s="172"/>
      <c r="I158" s="172"/>
      <c r="J158" s="172"/>
      <c r="K158" s="172"/>
      <c r="L158" s="172"/>
      <c r="M158" s="172"/>
      <c r="N158" s="160"/>
      <c r="O158" s="160"/>
      <c r="P158" s="160"/>
      <c r="Q158" s="160"/>
      <c r="R158" s="160"/>
      <c r="S158" s="160"/>
      <c r="T158" s="161"/>
      <c r="U158" s="16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 t="s">
        <v>151</v>
      </c>
      <c r="AF158" s="150">
        <v>0</v>
      </c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</row>
    <row r="159" spans="1:60" ht="22.5" outlineLevel="1">
      <c r="A159" s="151">
        <v>67</v>
      </c>
      <c r="B159" s="157" t="s">
        <v>354</v>
      </c>
      <c r="C159" s="193" t="s">
        <v>355</v>
      </c>
      <c r="D159" s="159" t="s">
        <v>194</v>
      </c>
      <c r="E159" s="167">
        <v>58.06</v>
      </c>
      <c r="F159" s="171">
        <f>H159+J159</f>
        <v>0</v>
      </c>
      <c r="G159" s="172">
        <f>ROUND(E159*F159,2)</f>
        <v>0</v>
      </c>
      <c r="H159" s="172"/>
      <c r="I159" s="172">
        <f>ROUND(E159*H159,2)</f>
        <v>0</v>
      </c>
      <c r="J159" s="172"/>
      <c r="K159" s="172">
        <f>ROUND(E159*J159,2)</f>
        <v>0</v>
      </c>
      <c r="L159" s="172">
        <v>21</v>
      </c>
      <c r="M159" s="172">
        <f>G159*(1+L159/100)</f>
        <v>0</v>
      </c>
      <c r="N159" s="160">
        <v>0.01117</v>
      </c>
      <c r="O159" s="160">
        <f>ROUND(E159*N159,5)</f>
        <v>0.64853</v>
      </c>
      <c r="P159" s="160">
        <v>0</v>
      </c>
      <c r="Q159" s="160">
        <f>ROUND(E159*P159,5)</f>
        <v>0</v>
      </c>
      <c r="R159" s="160"/>
      <c r="S159" s="160"/>
      <c r="T159" s="161">
        <v>0.45982</v>
      </c>
      <c r="U159" s="160">
        <f>ROUND(E159*T159,2)</f>
        <v>26.7</v>
      </c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 t="s">
        <v>149</v>
      </c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</row>
    <row r="160" spans="1:60" ht="12.75" outlineLevel="1">
      <c r="A160" s="151"/>
      <c r="B160" s="157"/>
      <c r="C160" s="194" t="s">
        <v>352</v>
      </c>
      <c r="D160" s="162"/>
      <c r="E160" s="168">
        <v>21</v>
      </c>
      <c r="F160" s="172"/>
      <c r="G160" s="172"/>
      <c r="H160" s="172"/>
      <c r="I160" s="172"/>
      <c r="J160" s="172"/>
      <c r="K160" s="172"/>
      <c r="L160" s="172"/>
      <c r="M160" s="172"/>
      <c r="N160" s="160"/>
      <c r="O160" s="160"/>
      <c r="P160" s="160"/>
      <c r="Q160" s="160"/>
      <c r="R160" s="160"/>
      <c r="S160" s="160"/>
      <c r="T160" s="161"/>
      <c r="U160" s="16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 t="s">
        <v>151</v>
      </c>
      <c r="AF160" s="150">
        <v>0</v>
      </c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</row>
    <row r="161" spans="1:60" ht="12.75" outlineLevel="1">
      <c r="A161" s="151"/>
      <c r="B161" s="157"/>
      <c r="C161" s="194" t="s">
        <v>353</v>
      </c>
      <c r="D161" s="162"/>
      <c r="E161" s="168">
        <v>37.06</v>
      </c>
      <c r="F161" s="172"/>
      <c r="G161" s="172"/>
      <c r="H161" s="172"/>
      <c r="I161" s="172"/>
      <c r="J161" s="172"/>
      <c r="K161" s="172"/>
      <c r="L161" s="172"/>
      <c r="M161" s="172"/>
      <c r="N161" s="160"/>
      <c r="O161" s="160"/>
      <c r="P161" s="160"/>
      <c r="Q161" s="160"/>
      <c r="R161" s="160"/>
      <c r="S161" s="160"/>
      <c r="T161" s="161"/>
      <c r="U161" s="16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 t="s">
        <v>151</v>
      </c>
      <c r="AF161" s="150">
        <v>0</v>
      </c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</row>
    <row r="162" spans="1:60" ht="22.5" outlineLevel="1">
      <c r="A162" s="151">
        <v>68</v>
      </c>
      <c r="B162" s="157" t="s">
        <v>356</v>
      </c>
      <c r="C162" s="193" t="s">
        <v>357</v>
      </c>
      <c r="D162" s="159" t="s">
        <v>194</v>
      </c>
      <c r="E162" s="167">
        <v>24.9</v>
      </c>
      <c r="F162" s="171">
        <f>H162+J162</f>
        <v>0</v>
      </c>
      <c r="G162" s="172">
        <f>ROUND(E162*F162,2)</f>
        <v>0</v>
      </c>
      <c r="H162" s="172"/>
      <c r="I162" s="172">
        <f>ROUND(E162*H162,2)</f>
        <v>0</v>
      </c>
      <c r="J162" s="172"/>
      <c r="K162" s="172">
        <f>ROUND(E162*J162,2)</f>
        <v>0</v>
      </c>
      <c r="L162" s="172">
        <v>21</v>
      </c>
      <c r="M162" s="172">
        <f>G162*(1+L162/100)</f>
        <v>0</v>
      </c>
      <c r="N162" s="160">
        <v>0.00052</v>
      </c>
      <c r="O162" s="160">
        <f>ROUND(E162*N162,5)</f>
        <v>0.01295</v>
      </c>
      <c r="P162" s="160">
        <v>0</v>
      </c>
      <c r="Q162" s="160">
        <f>ROUND(E162*P162,5)</f>
        <v>0</v>
      </c>
      <c r="R162" s="160"/>
      <c r="S162" s="160"/>
      <c r="T162" s="161">
        <v>0.049</v>
      </c>
      <c r="U162" s="160">
        <f>ROUND(E162*T162,2)</f>
        <v>1.22</v>
      </c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 t="s">
        <v>149</v>
      </c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</row>
    <row r="163" spans="1:60" ht="12.75" outlineLevel="1">
      <c r="A163" s="151"/>
      <c r="B163" s="157"/>
      <c r="C163" s="194" t="s">
        <v>358</v>
      </c>
      <c r="D163" s="162"/>
      <c r="E163" s="168">
        <v>24.9</v>
      </c>
      <c r="F163" s="228"/>
      <c r="G163" s="172"/>
      <c r="H163" s="172"/>
      <c r="I163" s="172"/>
      <c r="J163" s="172"/>
      <c r="K163" s="172"/>
      <c r="L163" s="172"/>
      <c r="M163" s="172"/>
      <c r="N163" s="160"/>
      <c r="O163" s="160"/>
      <c r="P163" s="160"/>
      <c r="Q163" s="160"/>
      <c r="R163" s="160"/>
      <c r="S163" s="160"/>
      <c r="T163" s="161"/>
      <c r="U163" s="16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 t="s">
        <v>151</v>
      </c>
      <c r="AF163" s="150">
        <v>0</v>
      </c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</row>
    <row r="164" spans="1:60" ht="22.5" outlineLevel="1">
      <c r="A164" s="151">
        <v>69</v>
      </c>
      <c r="B164" s="157" t="s">
        <v>359</v>
      </c>
      <c r="C164" s="193" t="s">
        <v>360</v>
      </c>
      <c r="D164" s="159" t="s">
        <v>194</v>
      </c>
      <c r="E164" s="167">
        <v>24.9</v>
      </c>
      <c r="F164" s="171">
        <f>H164+J164</f>
        <v>0</v>
      </c>
      <c r="G164" s="172">
        <f>ROUND(E164*F164,2)</f>
        <v>0</v>
      </c>
      <c r="H164" s="172"/>
      <c r="I164" s="172">
        <f>ROUND(E164*H164,2)</f>
        <v>0</v>
      </c>
      <c r="J164" s="172"/>
      <c r="K164" s="172">
        <f>ROUND(E164*J164,2)</f>
        <v>0</v>
      </c>
      <c r="L164" s="172">
        <v>21</v>
      </c>
      <c r="M164" s="172">
        <f>G164*(1+L164/100)</f>
        <v>0</v>
      </c>
      <c r="N164" s="160">
        <v>0.01179</v>
      </c>
      <c r="O164" s="160">
        <f>ROUND(E164*N164,5)</f>
        <v>0.29357</v>
      </c>
      <c r="P164" s="160">
        <v>0</v>
      </c>
      <c r="Q164" s="160">
        <f>ROUND(E164*P164,5)</f>
        <v>0</v>
      </c>
      <c r="R164" s="160"/>
      <c r="S164" s="160"/>
      <c r="T164" s="161">
        <v>0.532</v>
      </c>
      <c r="U164" s="160">
        <f>ROUND(E164*T164,2)</f>
        <v>13.25</v>
      </c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 t="s">
        <v>149</v>
      </c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</row>
    <row r="165" spans="1:60" ht="12.75" outlineLevel="1">
      <c r="A165" s="151"/>
      <c r="B165" s="157"/>
      <c r="C165" s="194" t="s">
        <v>358</v>
      </c>
      <c r="D165" s="162"/>
      <c r="E165" s="168">
        <v>24.9</v>
      </c>
      <c r="F165" s="228"/>
      <c r="G165" s="172"/>
      <c r="H165" s="172"/>
      <c r="I165" s="172"/>
      <c r="J165" s="172"/>
      <c r="K165" s="172"/>
      <c r="L165" s="172"/>
      <c r="M165" s="172"/>
      <c r="N165" s="160"/>
      <c r="O165" s="160"/>
      <c r="P165" s="160"/>
      <c r="Q165" s="160"/>
      <c r="R165" s="160"/>
      <c r="S165" s="160"/>
      <c r="T165" s="161"/>
      <c r="U165" s="16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 t="s">
        <v>151</v>
      </c>
      <c r="AF165" s="150">
        <v>0</v>
      </c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</row>
    <row r="166" spans="1:60" ht="12.75" outlineLevel="1">
      <c r="A166" s="151">
        <v>70</v>
      </c>
      <c r="B166" s="157" t="s">
        <v>361</v>
      </c>
      <c r="C166" s="193" t="s">
        <v>362</v>
      </c>
      <c r="D166" s="159" t="s">
        <v>194</v>
      </c>
      <c r="E166" s="167">
        <v>41.56</v>
      </c>
      <c r="F166" s="171">
        <f>H166+J166</f>
        <v>0</v>
      </c>
      <c r="G166" s="172">
        <f>ROUND(E166*F166,2)</f>
        <v>0</v>
      </c>
      <c r="H166" s="172"/>
      <c r="I166" s="172">
        <f>ROUND(E166*H166,2)</f>
        <v>0</v>
      </c>
      <c r="J166" s="172"/>
      <c r="K166" s="172">
        <f>ROUND(E166*J166,2)</f>
        <v>0</v>
      </c>
      <c r="L166" s="172">
        <v>21</v>
      </c>
      <c r="M166" s="172">
        <f>G166*(1+L166/100)</f>
        <v>0</v>
      </c>
      <c r="N166" s="160">
        <v>0.00021</v>
      </c>
      <c r="O166" s="160">
        <f>ROUND(E166*N166,5)</f>
        <v>0.00873</v>
      </c>
      <c r="P166" s="160">
        <v>0</v>
      </c>
      <c r="Q166" s="160">
        <f>ROUND(E166*P166,5)</f>
        <v>0</v>
      </c>
      <c r="R166" s="160"/>
      <c r="S166" s="160"/>
      <c r="T166" s="161">
        <v>0.095</v>
      </c>
      <c r="U166" s="160">
        <f>ROUND(E166*T166,2)</f>
        <v>3.95</v>
      </c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 t="s">
        <v>149</v>
      </c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</row>
    <row r="167" spans="1:60" ht="12.75" outlineLevel="1">
      <c r="A167" s="151"/>
      <c r="B167" s="157"/>
      <c r="C167" s="194" t="s">
        <v>363</v>
      </c>
      <c r="D167" s="162"/>
      <c r="E167" s="168">
        <v>41.56</v>
      </c>
      <c r="F167" s="228"/>
      <c r="G167" s="172"/>
      <c r="H167" s="172"/>
      <c r="I167" s="172"/>
      <c r="J167" s="172"/>
      <c r="K167" s="172"/>
      <c r="L167" s="172"/>
      <c r="M167" s="172"/>
      <c r="N167" s="160"/>
      <c r="O167" s="160"/>
      <c r="P167" s="160"/>
      <c r="Q167" s="160"/>
      <c r="R167" s="160"/>
      <c r="S167" s="160"/>
      <c r="T167" s="161"/>
      <c r="U167" s="16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 t="s">
        <v>151</v>
      </c>
      <c r="AF167" s="150">
        <v>0</v>
      </c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</row>
    <row r="168" spans="1:60" ht="12.75" outlineLevel="1">
      <c r="A168" s="151">
        <v>71</v>
      </c>
      <c r="B168" s="157" t="s">
        <v>364</v>
      </c>
      <c r="C168" s="193" t="s">
        <v>365</v>
      </c>
      <c r="D168" s="159" t="s">
        <v>194</v>
      </c>
      <c r="E168" s="167">
        <v>41.56</v>
      </c>
      <c r="F168" s="171">
        <f>H168+J168</f>
        <v>0</v>
      </c>
      <c r="G168" s="172">
        <f>ROUND(E168*F168,2)</f>
        <v>0</v>
      </c>
      <c r="H168" s="172"/>
      <c r="I168" s="172">
        <f>ROUND(E168*H168,2)</f>
        <v>0</v>
      </c>
      <c r="J168" s="172"/>
      <c r="K168" s="172">
        <f>ROUND(E168*J168,2)</f>
        <v>0</v>
      </c>
      <c r="L168" s="172">
        <v>21</v>
      </c>
      <c r="M168" s="172">
        <f>G168*(1+L168/100)</f>
        <v>0</v>
      </c>
      <c r="N168" s="160">
        <v>0.00368</v>
      </c>
      <c r="O168" s="160">
        <f>ROUND(E168*N168,5)</f>
        <v>0.15294</v>
      </c>
      <c r="P168" s="160">
        <v>0</v>
      </c>
      <c r="Q168" s="160">
        <f>ROUND(E168*P168,5)</f>
        <v>0</v>
      </c>
      <c r="R168" s="160"/>
      <c r="S168" s="160"/>
      <c r="T168" s="161">
        <v>0.385</v>
      </c>
      <c r="U168" s="160">
        <f>ROUND(E168*T168,2)</f>
        <v>16</v>
      </c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 t="s">
        <v>149</v>
      </c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</row>
    <row r="169" spans="1:60" ht="12.75" outlineLevel="1">
      <c r="A169" s="151">
        <v>72</v>
      </c>
      <c r="B169" s="157" t="s">
        <v>366</v>
      </c>
      <c r="C169" s="193" t="s">
        <v>367</v>
      </c>
      <c r="D169" s="159" t="s">
        <v>268</v>
      </c>
      <c r="E169" s="167">
        <v>65</v>
      </c>
      <c r="F169" s="171">
        <f>H169+J169</f>
        <v>0</v>
      </c>
      <c r="G169" s="172">
        <f>ROUND(E169*F169,2)</f>
        <v>0</v>
      </c>
      <c r="H169" s="172"/>
      <c r="I169" s="172">
        <f>ROUND(E169*H169,2)</f>
        <v>0</v>
      </c>
      <c r="J169" s="172"/>
      <c r="K169" s="172">
        <f>ROUND(E169*J169,2)</f>
        <v>0</v>
      </c>
      <c r="L169" s="172">
        <v>21</v>
      </c>
      <c r="M169" s="172">
        <f>G169*(1+L169/100)</f>
        <v>0</v>
      </c>
      <c r="N169" s="160">
        <v>0.00032</v>
      </c>
      <c r="O169" s="160">
        <f>ROUND(E169*N169,5)</f>
        <v>0.0208</v>
      </c>
      <c r="P169" s="160">
        <v>0</v>
      </c>
      <c r="Q169" s="160">
        <f>ROUND(E169*P169,5)</f>
        <v>0</v>
      </c>
      <c r="R169" s="160"/>
      <c r="S169" s="160"/>
      <c r="T169" s="161">
        <v>0.11</v>
      </c>
      <c r="U169" s="160">
        <f>ROUND(E169*T169,2)</f>
        <v>7.15</v>
      </c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 t="s">
        <v>149</v>
      </c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</row>
    <row r="170" spans="1:60" ht="12.75" outlineLevel="1">
      <c r="A170" s="151"/>
      <c r="B170" s="157"/>
      <c r="C170" s="194" t="s">
        <v>368</v>
      </c>
      <c r="D170" s="162"/>
      <c r="E170" s="168">
        <v>65</v>
      </c>
      <c r="F170" s="228"/>
      <c r="G170" s="172"/>
      <c r="H170" s="172"/>
      <c r="I170" s="172"/>
      <c r="J170" s="172"/>
      <c r="K170" s="172"/>
      <c r="L170" s="172"/>
      <c r="M170" s="172"/>
      <c r="N170" s="160"/>
      <c r="O170" s="160"/>
      <c r="P170" s="160"/>
      <c r="Q170" s="160"/>
      <c r="R170" s="160"/>
      <c r="S170" s="160"/>
      <c r="T170" s="161"/>
      <c r="U170" s="16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 t="s">
        <v>151</v>
      </c>
      <c r="AF170" s="150">
        <v>0</v>
      </c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</row>
    <row r="171" spans="1:60" ht="12.75" outlineLevel="1">
      <c r="A171" s="151">
        <v>73</v>
      </c>
      <c r="B171" s="157" t="s">
        <v>369</v>
      </c>
      <c r="C171" s="193" t="s">
        <v>370</v>
      </c>
      <c r="D171" s="159" t="s">
        <v>0</v>
      </c>
      <c r="E171" s="167">
        <v>1198.3734</v>
      </c>
      <c r="F171" s="171">
        <f>H171+J171</f>
        <v>0</v>
      </c>
      <c r="G171" s="172">
        <f>ROUND(E171*F171,2)</f>
        <v>0</v>
      </c>
      <c r="H171" s="172"/>
      <c r="I171" s="172">
        <f>ROUND(E171*H171,2)</f>
        <v>0</v>
      </c>
      <c r="J171" s="172"/>
      <c r="K171" s="172">
        <f>ROUND(E171*J171,2)</f>
        <v>0</v>
      </c>
      <c r="L171" s="172">
        <v>21</v>
      </c>
      <c r="M171" s="172">
        <f>G171*(1+L171/100)</f>
        <v>0</v>
      </c>
      <c r="N171" s="160">
        <v>0</v>
      </c>
      <c r="O171" s="160">
        <f>ROUND(E171*N171,5)</f>
        <v>0</v>
      </c>
      <c r="P171" s="160">
        <v>0</v>
      </c>
      <c r="Q171" s="160">
        <f>ROUND(E171*P171,5)</f>
        <v>0</v>
      </c>
      <c r="R171" s="160"/>
      <c r="S171" s="160"/>
      <c r="T171" s="161">
        <v>0</v>
      </c>
      <c r="U171" s="160">
        <f>ROUND(E171*T171,2)</f>
        <v>0</v>
      </c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 t="s">
        <v>149</v>
      </c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</row>
    <row r="172" spans="1:31" ht="12.75">
      <c r="A172" s="152" t="s">
        <v>144</v>
      </c>
      <c r="B172" s="158" t="s">
        <v>87</v>
      </c>
      <c r="C172" s="195" t="s">
        <v>88</v>
      </c>
      <c r="D172" s="163"/>
      <c r="E172" s="169"/>
      <c r="F172" s="173"/>
      <c r="G172" s="173">
        <f>SUMIF(AE173:AE184,"&lt;&gt;NOR",G173:G184)</f>
        <v>0</v>
      </c>
      <c r="H172" s="173"/>
      <c r="I172" s="173">
        <f>SUM(I173:I184)</f>
        <v>0</v>
      </c>
      <c r="J172" s="173"/>
      <c r="K172" s="173">
        <f>SUM(K173:K184)</f>
        <v>0</v>
      </c>
      <c r="L172" s="173"/>
      <c r="M172" s="173">
        <f>SUM(M173:M184)</f>
        <v>0</v>
      </c>
      <c r="N172" s="164"/>
      <c r="O172" s="164">
        <f>SUM(O173:O184)</f>
        <v>0.18168</v>
      </c>
      <c r="P172" s="164"/>
      <c r="Q172" s="164">
        <f>SUM(Q173:Q184)</f>
        <v>0</v>
      </c>
      <c r="R172" s="164"/>
      <c r="S172" s="164"/>
      <c r="T172" s="165"/>
      <c r="U172" s="164">
        <f>SUM(U173:U184)</f>
        <v>17.57</v>
      </c>
      <c r="AE172" t="s">
        <v>145</v>
      </c>
    </row>
    <row r="173" spans="1:60" ht="22.5" outlineLevel="1">
      <c r="A173" s="151">
        <v>74</v>
      </c>
      <c r="B173" s="157" t="s">
        <v>371</v>
      </c>
      <c r="C173" s="193" t="s">
        <v>372</v>
      </c>
      <c r="D173" s="159" t="s">
        <v>268</v>
      </c>
      <c r="E173" s="167">
        <v>65</v>
      </c>
      <c r="F173" s="171">
        <f>H173+J173</f>
        <v>0</v>
      </c>
      <c r="G173" s="172">
        <f>ROUND(E173*F173,2)</f>
        <v>0</v>
      </c>
      <c r="H173" s="172"/>
      <c r="I173" s="172">
        <f>ROUND(E173*H173,2)</f>
        <v>0</v>
      </c>
      <c r="J173" s="172"/>
      <c r="K173" s="172">
        <f>ROUND(E173*J173,2)</f>
        <v>0</v>
      </c>
      <c r="L173" s="172">
        <v>21</v>
      </c>
      <c r="M173" s="172">
        <f>G173*(1+L173/100)</f>
        <v>0</v>
      </c>
      <c r="N173" s="160">
        <v>0.00032</v>
      </c>
      <c r="O173" s="160">
        <f>ROUND(E173*N173,5)</f>
        <v>0.0208</v>
      </c>
      <c r="P173" s="160">
        <v>0</v>
      </c>
      <c r="Q173" s="160">
        <f>ROUND(E173*P173,5)</f>
        <v>0</v>
      </c>
      <c r="R173" s="160"/>
      <c r="S173" s="160"/>
      <c r="T173" s="161">
        <v>0.05</v>
      </c>
      <c r="U173" s="160">
        <f>ROUND(E173*T173,2)</f>
        <v>3.25</v>
      </c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 t="s">
        <v>149</v>
      </c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</row>
    <row r="174" spans="1:60" ht="12.75" outlineLevel="1">
      <c r="A174" s="151"/>
      <c r="B174" s="157"/>
      <c r="C174" s="194" t="s">
        <v>368</v>
      </c>
      <c r="D174" s="162"/>
      <c r="E174" s="168">
        <v>65</v>
      </c>
      <c r="F174" s="228"/>
      <c r="G174" s="172"/>
      <c r="H174" s="172"/>
      <c r="I174" s="172"/>
      <c r="J174" s="172"/>
      <c r="K174" s="172"/>
      <c r="L174" s="172"/>
      <c r="M174" s="172"/>
      <c r="N174" s="160"/>
      <c r="O174" s="160"/>
      <c r="P174" s="160"/>
      <c r="Q174" s="160"/>
      <c r="R174" s="160"/>
      <c r="S174" s="160"/>
      <c r="T174" s="161"/>
      <c r="U174" s="16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 t="s">
        <v>151</v>
      </c>
      <c r="AF174" s="150">
        <v>0</v>
      </c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</row>
    <row r="175" spans="1:60" ht="12.75" outlineLevel="1">
      <c r="A175" s="151">
        <v>75</v>
      </c>
      <c r="B175" s="157" t="s">
        <v>373</v>
      </c>
      <c r="C175" s="193" t="s">
        <v>374</v>
      </c>
      <c r="D175" s="159" t="s">
        <v>194</v>
      </c>
      <c r="E175" s="167">
        <v>27.82</v>
      </c>
      <c r="F175" s="171">
        <f>H175+J175</f>
        <v>0</v>
      </c>
      <c r="G175" s="172">
        <f>ROUND(E175*F175,2)</f>
        <v>0</v>
      </c>
      <c r="H175" s="172"/>
      <c r="I175" s="172">
        <f>ROUND(E175*H175,2)</f>
        <v>0</v>
      </c>
      <c r="J175" s="172"/>
      <c r="K175" s="172">
        <f>ROUND(E175*J175,2)</f>
        <v>0</v>
      </c>
      <c r="L175" s="172">
        <v>21</v>
      </c>
      <c r="M175" s="172">
        <f>G175*(1+L175/100)</f>
        <v>0</v>
      </c>
      <c r="N175" s="160">
        <v>0.00021</v>
      </c>
      <c r="O175" s="160">
        <f>ROUND(E175*N175,5)</f>
        <v>0.00584</v>
      </c>
      <c r="P175" s="160">
        <v>0</v>
      </c>
      <c r="Q175" s="160">
        <f>ROUND(E175*P175,5)</f>
        <v>0</v>
      </c>
      <c r="R175" s="160"/>
      <c r="S175" s="160"/>
      <c r="T175" s="161">
        <v>0.16</v>
      </c>
      <c r="U175" s="160">
        <f>ROUND(E175*T175,2)</f>
        <v>4.45</v>
      </c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 t="s">
        <v>149</v>
      </c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</row>
    <row r="176" spans="1:60" ht="12.75" outlineLevel="1">
      <c r="A176" s="151"/>
      <c r="B176" s="157"/>
      <c r="C176" s="194" t="s">
        <v>314</v>
      </c>
      <c r="D176" s="162"/>
      <c r="E176" s="168">
        <v>27.82</v>
      </c>
      <c r="F176" s="228"/>
      <c r="G176" s="172"/>
      <c r="H176" s="172"/>
      <c r="I176" s="172"/>
      <c r="J176" s="172"/>
      <c r="K176" s="172"/>
      <c r="L176" s="172"/>
      <c r="M176" s="172"/>
      <c r="N176" s="160"/>
      <c r="O176" s="160"/>
      <c r="P176" s="160"/>
      <c r="Q176" s="160"/>
      <c r="R176" s="160"/>
      <c r="S176" s="160"/>
      <c r="T176" s="161"/>
      <c r="U176" s="16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 t="s">
        <v>151</v>
      </c>
      <c r="AF176" s="150">
        <v>0</v>
      </c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</row>
    <row r="177" spans="1:60" ht="22.5" outlineLevel="1">
      <c r="A177" s="151">
        <v>76</v>
      </c>
      <c r="B177" s="157" t="s">
        <v>375</v>
      </c>
      <c r="C177" s="193" t="s">
        <v>376</v>
      </c>
      <c r="D177" s="159" t="s">
        <v>194</v>
      </c>
      <c r="E177" s="167">
        <v>27.82</v>
      </c>
      <c r="F177" s="171">
        <f>H177+J177</f>
        <v>0</v>
      </c>
      <c r="G177" s="172">
        <f>ROUND(E177*F177,2)</f>
        <v>0</v>
      </c>
      <c r="H177" s="172"/>
      <c r="I177" s="172">
        <f>ROUND(E177*H177,2)</f>
        <v>0</v>
      </c>
      <c r="J177" s="172"/>
      <c r="K177" s="172">
        <f>ROUND(E177*J177,2)</f>
        <v>0</v>
      </c>
      <c r="L177" s="172">
        <v>21</v>
      </c>
      <c r="M177" s="172">
        <f>G177*(1+L177/100)</f>
        <v>0</v>
      </c>
      <c r="N177" s="160">
        <v>0.00053</v>
      </c>
      <c r="O177" s="160">
        <f>ROUND(E177*N177,5)</f>
        <v>0.01474</v>
      </c>
      <c r="P177" s="160">
        <v>0</v>
      </c>
      <c r="Q177" s="160">
        <f>ROUND(E177*P177,5)</f>
        <v>0</v>
      </c>
      <c r="R177" s="160"/>
      <c r="S177" s="160"/>
      <c r="T177" s="161">
        <v>0.231</v>
      </c>
      <c r="U177" s="160">
        <f>ROUND(E177*T177,2)</f>
        <v>6.43</v>
      </c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 t="s">
        <v>149</v>
      </c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</row>
    <row r="178" spans="1:60" ht="22.5" outlineLevel="1">
      <c r="A178" s="151">
        <v>77</v>
      </c>
      <c r="B178" s="157" t="s">
        <v>377</v>
      </c>
      <c r="C178" s="193" t="s">
        <v>378</v>
      </c>
      <c r="D178" s="159" t="s">
        <v>194</v>
      </c>
      <c r="E178" s="167">
        <v>38.225</v>
      </c>
      <c r="F178" s="171">
        <f>H178+J178</f>
        <v>0</v>
      </c>
      <c r="G178" s="172">
        <f>ROUND(E178*F178,2)</f>
        <v>0</v>
      </c>
      <c r="H178" s="172"/>
      <c r="I178" s="172">
        <f>ROUND(E178*H178,2)</f>
        <v>0</v>
      </c>
      <c r="J178" s="172"/>
      <c r="K178" s="172">
        <f>ROUND(E178*J178,2)</f>
        <v>0</v>
      </c>
      <c r="L178" s="172">
        <v>21</v>
      </c>
      <c r="M178" s="172">
        <f>G178*(1+L178/100)</f>
        <v>0</v>
      </c>
      <c r="N178" s="160">
        <v>0</v>
      </c>
      <c r="O178" s="160">
        <f>ROUND(E178*N178,5)</f>
        <v>0</v>
      </c>
      <c r="P178" s="160">
        <v>0</v>
      </c>
      <c r="Q178" s="160">
        <f>ROUND(E178*P178,5)</f>
        <v>0</v>
      </c>
      <c r="R178" s="160"/>
      <c r="S178" s="160"/>
      <c r="T178" s="161">
        <v>0.09</v>
      </c>
      <c r="U178" s="160">
        <f>ROUND(E178*T178,2)</f>
        <v>3.44</v>
      </c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 t="s">
        <v>149</v>
      </c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</row>
    <row r="179" spans="1:60" ht="12.75" outlineLevel="1">
      <c r="A179" s="151"/>
      <c r="B179" s="157"/>
      <c r="C179" s="194" t="s">
        <v>379</v>
      </c>
      <c r="D179" s="162"/>
      <c r="E179" s="168">
        <v>38.225</v>
      </c>
      <c r="F179" s="228"/>
      <c r="G179" s="172"/>
      <c r="H179" s="172"/>
      <c r="I179" s="172"/>
      <c r="J179" s="172"/>
      <c r="K179" s="172"/>
      <c r="L179" s="172"/>
      <c r="M179" s="172"/>
      <c r="N179" s="160"/>
      <c r="O179" s="160"/>
      <c r="P179" s="160"/>
      <c r="Q179" s="160"/>
      <c r="R179" s="160"/>
      <c r="S179" s="160"/>
      <c r="T179" s="161"/>
      <c r="U179" s="16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 t="s">
        <v>151</v>
      </c>
      <c r="AF179" s="150">
        <v>0</v>
      </c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</row>
    <row r="180" spans="1:60" ht="12.75" outlineLevel="1">
      <c r="A180" s="151">
        <v>78</v>
      </c>
      <c r="B180" s="157" t="s">
        <v>380</v>
      </c>
      <c r="C180" s="193" t="s">
        <v>381</v>
      </c>
      <c r="D180" s="159" t="s">
        <v>194</v>
      </c>
      <c r="E180" s="167">
        <v>31.993</v>
      </c>
      <c r="F180" s="171">
        <f>H180+J180</f>
        <v>0</v>
      </c>
      <c r="G180" s="172">
        <f>ROUND(E180*F180,2)</f>
        <v>0</v>
      </c>
      <c r="H180" s="172"/>
      <c r="I180" s="172">
        <f>ROUND(E180*H180,2)</f>
        <v>0</v>
      </c>
      <c r="J180" s="172"/>
      <c r="K180" s="172">
        <f>ROUND(E180*J180,2)</f>
        <v>0</v>
      </c>
      <c r="L180" s="172">
        <v>21</v>
      </c>
      <c r="M180" s="172">
        <f>G180*(1+L180/100)</f>
        <v>0</v>
      </c>
      <c r="N180" s="160">
        <v>0.0015</v>
      </c>
      <c r="O180" s="160">
        <f>ROUND(E180*N180,5)</f>
        <v>0.04799</v>
      </c>
      <c r="P180" s="160">
        <v>0</v>
      </c>
      <c r="Q180" s="160">
        <f>ROUND(E180*P180,5)</f>
        <v>0</v>
      </c>
      <c r="R180" s="160"/>
      <c r="S180" s="160"/>
      <c r="T180" s="161">
        <v>0</v>
      </c>
      <c r="U180" s="160">
        <f>ROUND(E180*T180,2)</f>
        <v>0</v>
      </c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 t="s">
        <v>190</v>
      </c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</row>
    <row r="181" spans="1:60" ht="12.75" outlineLevel="1">
      <c r="A181" s="151"/>
      <c r="B181" s="157"/>
      <c r="C181" s="194" t="s">
        <v>382</v>
      </c>
      <c r="D181" s="162"/>
      <c r="E181" s="168">
        <v>31.993</v>
      </c>
      <c r="F181" s="228"/>
      <c r="G181" s="172"/>
      <c r="H181" s="172"/>
      <c r="I181" s="172"/>
      <c r="J181" s="172"/>
      <c r="K181" s="172"/>
      <c r="L181" s="172"/>
      <c r="M181" s="172"/>
      <c r="N181" s="160"/>
      <c r="O181" s="160"/>
      <c r="P181" s="160"/>
      <c r="Q181" s="160"/>
      <c r="R181" s="160"/>
      <c r="S181" s="160"/>
      <c r="T181" s="161"/>
      <c r="U181" s="16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 t="s">
        <v>151</v>
      </c>
      <c r="AF181" s="150">
        <v>0</v>
      </c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</row>
    <row r="182" spans="1:60" ht="12.75" outlineLevel="1">
      <c r="A182" s="151">
        <v>79</v>
      </c>
      <c r="B182" s="157" t="s">
        <v>383</v>
      </c>
      <c r="C182" s="193" t="s">
        <v>384</v>
      </c>
      <c r="D182" s="159" t="s">
        <v>194</v>
      </c>
      <c r="E182" s="167">
        <v>43.958749999999995</v>
      </c>
      <c r="F182" s="171">
        <f>H182+J182</f>
        <v>0</v>
      </c>
      <c r="G182" s="172">
        <f>ROUND(E182*F182,2)</f>
        <v>0</v>
      </c>
      <c r="H182" s="172"/>
      <c r="I182" s="172">
        <f>ROUND(E182*H182,2)</f>
        <v>0</v>
      </c>
      <c r="J182" s="172"/>
      <c r="K182" s="172">
        <f>ROUND(E182*J182,2)</f>
        <v>0</v>
      </c>
      <c r="L182" s="172">
        <v>21</v>
      </c>
      <c r="M182" s="172">
        <f>G182*(1+L182/100)</f>
        <v>0</v>
      </c>
      <c r="N182" s="160">
        <v>0.0021</v>
      </c>
      <c r="O182" s="160">
        <f>ROUND(E182*N182,5)</f>
        <v>0.09231</v>
      </c>
      <c r="P182" s="160">
        <v>0</v>
      </c>
      <c r="Q182" s="160">
        <f>ROUND(E182*P182,5)</f>
        <v>0</v>
      </c>
      <c r="R182" s="160"/>
      <c r="S182" s="160"/>
      <c r="T182" s="161">
        <v>0</v>
      </c>
      <c r="U182" s="160">
        <f>ROUND(E182*T182,2)</f>
        <v>0</v>
      </c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 t="s">
        <v>190</v>
      </c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</row>
    <row r="183" spans="1:60" ht="12.75" outlineLevel="1">
      <c r="A183" s="151"/>
      <c r="B183" s="157"/>
      <c r="C183" s="194" t="s">
        <v>385</v>
      </c>
      <c r="D183" s="162"/>
      <c r="E183" s="168">
        <v>43.95875</v>
      </c>
      <c r="F183" s="228"/>
      <c r="G183" s="172"/>
      <c r="H183" s="172"/>
      <c r="I183" s="172"/>
      <c r="J183" s="172"/>
      <c r="K183" s="172"/>
      <c r="L183" s="172"/>
      <c r="M183" s="172"/>
      <c r="N183" s="160"/>
      <c r="O183" s="160"/>
      <c r="P183" s="160"/>
      <c r="Q183" s="160"/>
      <c r="R183" s="160"/>
      <c r="S183" s="160"/>
      <c r="T183" s="161"/>
      <c r="U183" s="16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 t="s">
        <v>151</v>
      </c>
      <c r="AF183" s="150">
        <v>0</v>
      </c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</row>
    <row r="184" spans="1:60" ht="12.75" outlineLevel="1">
      <c r="A184" s="151">
        <v>80</v>
      </c>
      <c r="B184" s="157" t="s">
        <v>386</v>
      </c>
      <c r="C184" s="193" t="s">
        <v>387</v>
      </c>
      <c r="D184" s="159" t="s">
        <v>0</v>
      </c>
      <c r="E184" s="167">
        <v>322.9903</v>
      </c>
      <c r="F184" s="171">
        <f>H184+J184</f>
        <v>0</v>
      </c>
      <c r="G184" s="172">
        <f>ROUND(E184*F184,2)</f>
        <v>0</v>
      </c>
      <c r="H184" s="172"/>
      <c r="I184" s="172">
        <f>ROUND(E184*H184,2)</f>
        <v>0</v>
      </c>
      <c r="J184" s="172"/>
      <c r="K184" s="172">
        <f>ROUND(E184*J184,2)</f>
        <v>0</v>
      </c>
      <c r="L184" s="172">
        <v>21</v>
      </c>
      <c r="M184" s="172">
        <f>G184*(1+L184/100)</f>
        <v>0</v>
      </c>
      <c r="N184" s="160">
        <v>0</v>
      </c>
      <c r="O184" s="160">
        <f>ROUND(E184*N184,5)</f>
        <v>0</v>
      </c>
      <c r="P184" s="160">
        <v>0</v>
      </c>
      <c r="Q184" s="160">
        <f>ROUND(E184*P184,5)</f>
        <v>0</v>
      </c>
      <c r="R184" s="160"/>
      <c r="S184" s="160"/>
      <c r="T184" s="161">
        <v>0</v>
      </c>
      <c r="U184" s="160">
        <f>ROUND(E184*T184,2)</f>
        <v>0</v>
      </c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 t="s">
        <v>149</v>
      </c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</row>
    <row r="185" spans="1:31" ht="12.75">
      <c r="A185" s="152" t="s">
        <v>144</v>
      </c>
      <c r="B185" s="158" t="s">
        <v>89</v>
      </c>
      <c r="C185" s="195" t="s">
        <v>90</v>
      </c>
      <c r="D185" s="163"/>
      <c r="E185" s="169"/>
      <c r="F185" s="173"/>
      <c r="G185" s="173">
        <f>SUMIF(AE186:AE195,"&lt;&gt;NOR",G186:G195)</f>
        <v>0</v>
      </c>
      <c r="H185" s="173"/>
      <c r="I185" s="173">
        <f>SUM(I186:I195)</f>
        <v>0</v>
      </c>
      <c r="J185" s="173"/>
      <c r="K185" s="173">
        <f>SUM(K186:K195)</f>
        <v>0</v>
      </c>
      <c r="L185" s="173"/>
      <c r="M185" s="173">
        <f>SUM(M186:M195)</f>
        <v>0</v>
      </c>
      <c r="N185" s="164"/>
      <c r="O185" s="164">
        <f>SUM(O186:O195)</f>
        <v>0.24648</v>
      </c>
      <c r="P185" s="164"/>
      <c r="Q185" s="164">
        <f>SUM(Q186:Q195)</f>
        <v>0</v>
      </c>
      <c r="R185" s="164"/>
      <c r="S185" s="164"/>
      <c r="T185" s="165"/>
      <c r="U185" s="164">
        <f>SUM(U186:U195)</f>
        <v>37.43</v>
      </c>
      <c r="AE185" t="s">
        <v>145</v>
      </c>
    </row>
    <row r="186" spans="1:60" ht="12.75" outlineLevel="1">
      <c r="A186" s="151">
        <v>81</v>
      </c>
      <c r="B186" s="157" t="s">
        <v>388</v>
      </c>
      <c r="C186" s="193" t="s">
        <v>389</v>
      </c>
      <c r="D186" s="159" t="s">
        <v>268</v>
      </c>
      <c r="E186" s="167">
        <v>10</v>
      </c>
      <c r="F186" s="171">
        <f aca="true" t="shared" si="8" ref="F186:F191">H186+J186</f>
        <v>0</v>
      </c>
      <c r="G186" s="172">
        <f aca="true" t="shared" si="9" ref="G186:G191">ROUND(E186*F186,2)</f>
        <v>0</v>
      </c>
      <c r="H186" s="172"/>
      <c r="I186" s="172">
        <f aca="true" t="shared" si="10" ref="I186:I191">ROUND(E186*H186,2)</f>
        <v>0</v>
      </c>
      <c r="J186" s="172"/>
      <c r="K186" s="172">
        <f aca="true" t="shared" si="11" ref="K186:K191">ROUND(E186*J186,2)</f>
        <v>0</v>
      </c>
      <c r="L186" s="172">
        <v>21</v>
      </c>
      <c r="M186" s="172">
        <f aca="true" t="shared" si="12" ref="M186:M191">G186*(1+L186/100)</f>
        <v>0</v>
      </c>
      <c r="N186" s="160">
        <v>0.00252</v>
      </c>
      <c r="O186" s="160">
        <f aca="true" t="shared" si="13" ref="O186:O191">ROUND(E186*N186,5)</f>
        <v>0.0252</v>
      </c>
      <c r="P186" s="160">
        <v>0</v>
      </c>
      <c r="Q186" s="160">
        <f aca="true" t="shared" si="14" ref="Q186:Q191">ROUND(E186*P186,5)</f>
        <v>0</v>
      </c>
      <c r="R186" s="160"/>
      <c r="S186" s="160"/>
      <c r="T186" s="161">
        <v>0.8</v>
      </c>
      <c r="U186" s="160">
        <f aca="true" t="shared" si="15" ref="U186:U191">ROUND(E186*T186,2)</f>
        <v>8</v>
      </c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 t="s">
        <v>149</v>
      </c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</row>
    <row r="187" spans="1:60" ht="12.75" outlineLevel="1">
      <c r="A187" s="151">
        <v>82</v>
      </c>
      <c r="B187" s="157" t="s">
        <v>390</v>
      </c>
      <c r="C187" s="193" t="s">
        <v>391</v>
      </c>
      <c r="D187" s="159" t="s">
        <v>268</v>
      </c>
      <c r="E187" s="167">
        <v>16</v>
      </c>
      <c r="F187" s="171">
        <f t="shared" si="8"/>
        <v>0</v>
      </c>
      <c r="G187" s="172">
        <f t="shared" si="9"/>
        <v>0</v>
      </c>
      <c r="H187" s="172"/>
      <c r="I187" s="172">
        <f t="shared" si="10"/>
        <v>0</v>
      </c>
      <c r="J187" s="172"/>
      <c r="K187" s="172">
        <f t="shared" si="11"/>
        <v>0</v>
      </c>
      <c r="L187" s="172">
        <v>21</v>
      </c>
      <c r="M187" s="172">
        <f t="shared" si="12"/>
        <v>0</v>
      </c>
      <c r="N187" s="160">
        <v>0.0021</v>
      </c>
      <c r="O187" s="160">
        <f t="shared" si="13"/>
        <v>0.0336</v>
      </c>
      <c r="P187" s="160">
        <v>0</v>
      </c>
      <c r="Q187" s="160">
        <f t="shared" si="14"/>
        <v>0</v>
      </c>
      <c r="R187" s="160"/>
      <c r="S187" s="160"/>
      <c r="T187" s="161">
        <v>0.8</v>
      </c>
      <c r="U187" s="160">
        <f t="shared" si="15"/>
        <v>12.8</v>
      </c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 t="s">
        <v>149</v>
      </c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</row>
    <row r="188" spans="1:60" ht="12.75" outlineLevel="1">
      <c r="A188" s="151">
        <v>83</v>
      </c>
      <c r="B188" s="157" t="s">
        <v>392</v>
      </c>
      <c r="C188" s="193" t="s">
        <v>393</v>
      </c>
      <c r="D188" s="159" t="s">
        <v>268</v>
      </c>
      <c r="E188" s="167">
        <v>4</v>
      </c>
      <c r="F188" s="171">
        <f t="shared" si="8"/>
        <v>0</v>
      </c>
      <c r="G188" s="172">
        <f t="shared" si="9"/>
        <v>0</v>
      </c>
      <c r="H188" s="172"/>
      <c r="I188" s="172">
        <f t="shared" si="10"/>
        <v>0</v>
      </c>
      <c r="J188" s="172"/>
      <c r="K188" s="172">
        <f t="shared" si="11"/>
        <v>0</v>
      </c>
      <c r="L188" s="172">
        <v>21</v>
      </c>
      <c r="M188" s="172">
        <f t="shared" si="12"/>
        <v>0</v>
      </c>
      <c r="N188" s="160">
        <v>0.00171</v>
      </c>
      <c r="O188" s="160">
        <f t="shared" si="13"/>
        <v>0.00684</v>
      </c>
      <c r="P188" s="160">
        <v>0</v>
      </c>
      <c r="Q188" s="160">
        <f t="shared" si="14"/>
        <v>0</v>
      </c>
      <c r="R188" s="160"/>
      <c r="S188" s="160"/>
      <c r="T188" s="161">
        <v>0.797</v>
      </c>
      <c r="U188" s="160">
        <f t="shared" si="15"/>
        <v>3.19</v>
      </c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 t="s">
        <v>149</v>
      </c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</row>
    <row r="189" spans="1:60" ht="12.75" outlineLevel="1">
      <c r="A189" s="151">
        <v>84</v>
      </c>
      <c r="B189" s="157" t="s">
        <v>394</v>
      </c>
      <c r="C189" s="193" t="s">
        <v>395</v>
      </c>
      <c r="D189" s="159" t="s">
        <v>268</v>
      </c>
      <c r="E189" s="167">
        <v>5</v>
      </c>
      <c r="F189" s="171">
        <f t="shared" si="8"/>
        <v>0</v>
      </c>
      <c r="G189" s="172">
        <f t="shared" si="9"/>
        <v>0</v>
      </c>
      <c r="H189" s="172"/>
      <c r="I189" s="172">
        <f t="shared" si="10"/>
        <v>0</v>
      </c>
      <c r="J189" s="172"/>
      <c r="K189" s="172">
        <f t="shared" si="11"/>
        <v>0</v>
      </c>
      <c r="L189" s="172">
        <v>21</v>
      </c>
      <c r="M189" s="172">
        <f t="shared" si="12"/>
        <v>0</v>
      </c>
      <c r="N189" s="160">
        <v>0.00152</v>
      </c>
      <c r="O189" s="160">
        <f t="shared" si="13"/>
        <v>0.0076</v>
      </c>
      <c r="P189" s="160">
        <v>0</v>
      </c>
      <c r="Q189" s="160">
        <f t="shared" si="14"/>
        <v>0</v>
      </c>
      <c r="R189" s="160"/>
      <c r="S189" s="160"/>
      <c r="T189" s="161">
        <v>1.173</v>
      </c>
      <c r="U189" s="160">
        <f t="shared" si="15"/>
        <v>5.87</v>
      </c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 t="s">
        <v>149</v>
      </c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</row>
    <row r="190" spans="1:60" ht="12.75" outlineLevel="1">
      <c r="A190" s="151">
        <v>85</v>
      </c>
      <c r="B190" s="157" t="s">
        <v>396</v>
      </c>
      <c r="C190" s="193" t="s">
        <v>397</v>
      </c>
      <c r="D190" s="159" t="s">
        <v>268</v>
      </c>
      <c r="E190" s="167">
        <v>12</v>
      </c>
      <c r="F190" s="171">
        <f t="shared" si="8"/>
        <v>0</v>
      </c>
      <c r="G190" s="172">
        <f t="shared" si="9"/>
        <v>0</v>
      </c>
      <c r="H190" s="172"/>
      <c r="I190" s="172">
        <f t="shared" si="10"/>
        <v>0</v>
      </c>
      <c r="J190" s="172"/>
      <c r="K190" s="172">
        <f t="shared" si="11"/>
        <v>0</v>
      </c>
      <c r="L190" s="172">
        <v>21</v>
      </c>
      <c r="M190" s="172">
        <f t="shared" si="12"/>
        <v>0</v>
      </c>
      <c r="N190" s="160">
        <v>0.00047</v>
      </c>
      <c r="O190" s="160">
        <f t="shared" si="13"/>
        <v>0.00564</v>
      </c>
      <c r="P190" s="160">
        <v>0</v>
      </c>
      <c r="Q190" s="160">
        <f t="shared" si="14"/>
        <v>0</v>
      </c>
      <c r="R190" s="160"/>
      <c r="S190" s="160"/>
      <c r="T190" s="161">
        <v>0.359</v>
      </c>
      <c r="U190" s="160">
        <f t="shared" si="15"/>
        <v>4.31</v>
      </c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 t="s">
        <v>149</v>
      </c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</row>
    <row r="191" spans="1:60" ht="12.75" outlineLevel="1">
      <c r="A191" s="151">
        <v>86</v>
      </c>
      <c r="B191" s="157" t="s">
        <v>398</v>
      </c>
      <c r="C191" s="193" t="s">
        <v>399</v>
      </c>
      <c r="D191" s="159" t="s">
        <v>268</v>
      </c>
      <c r="E191" s="167">
        <v>47</v>
      </c>
      <c r="F191" s="171">
        <f t="shared" si="8"/>
        <v>0</v>
      </c>
      <c r="G191" s="172">
        <f t="shared" si="9"/>
        <v>0</v>
      </c>
      <c r="H191" s="172"/>
      <c r="I191" s="172">
        <f t="shared" si="10"/>
        <v>0</v>
      </c>
      <c r="J191" s="172"/>
      <c r="K191" s="172">
        <f t="shared" si="11"/>
        <v>0</v>
      </c>
      <c r="L191" s="172">
        <v>21</v>
      </c>
      <c r="M191" s="172">
        <f t="shared" si="12"/>
        <v>0</v>
      </c>
      <c r="N191" s="160">
        <v>0</v>
      </c>
      <c r="O191" s="160">
        <f t="shared" si="13"/>
        <v>0</v>
      </c>
      <c r="P191" s="160">
        <v>0</v>
      </c>
      <c r="Q191" s="160">
        <f t="shared" si="14"/>
        <v>0</v>
      </c>
      <c r="R191" s="160"/>
      <c r="S191" s="160"/>
      <c r="T191" s="161">
        <v>0.048</v>
      </c>
      <c r="U191" s="160">
        <f t="shared" si="15"/>
        <v>2.26</v>
      </c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 t="s">
        <v>149</v>
      </c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</row>
    <row r="192" spans="1:60" ht="12.75" outlineLevel="1">
      <c r="A192" s="151"/>
      <c r="B192" s="157"/>
      <c r="C192" s="194" t="s">
        <v>400</v>
      </c>
      <c r="D192" s="162"/>
      <c r="E192" s="168">
        <v>47</v>
      </c>
      <c r="F192" s="228"/>
      <c r="G192" s="172"/>
      <c r="H192" s="172"/>
      <c r="I192" s="172"/>
      <c r="J192" s="172"/>
      <c r="K192" s="172"/>
      <c r="L192" s="172"/>
      <c r="M192" s="172"/>
      <c r="N192" s="160"/>
      <c r="O192" s="160"/>
      <c r="P192" s="160"/>
      <c r="Q192" s="160"/>
      <c r="R192" s="160"/>
      <c r="S192" s="160"/>
      <c r="T192" s="161"/>
      <c r="U192" s="16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 t="s">
        <v>151</v>
      </c>
      <c r="AF192" s="150">
        <v>0</v>
      </c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</row>
    <row r="193" spans="1:60" ht="22.5" outlineLevel="1">
      <c r="A193" s="151">
        <v>87</v>
      </c>
      <c r="B193" s="157" t="s">
        <v>401</v>
      </c>
      <c r="C193" s="193" t="s">
        <v>402</v>
      </c>
      <c r="D193" s="159" t="s">
        <v>218</v>
      </c>
      <c r="E193" s="167">
        <v>2</v>
      </c>
      <c r="F193" s="171">
        <f>H193+J193</f>
        <v>0</v>
      </c>
      <c r="G193" s="172">
        <f>ROUND(E193*F193,2)</f>
        <v>0</v>
      </c>
      <c r="H193" s="172"/>
      <c r="I193" s="172">
        <f>ROUND(E193*H193,2)</f>
        <v>0</v>
      </c>
      <c r="J193" s="172"/>
      <c r="K193" s="172">
        <f>ROUND(E193*J193,2)</f>
        <v>0</v>
      </c>
      <c r="L193" s="172">
        <v>21</v>
      </c>
      <c r="M193" s="172">
        <f>G193*(1+L193/100)</f>
        <v>0</v>
      </c>
      <c r="N193" s="160">
        <v>0.0838</v>
      </c>
      <c r="O193" s="160">
        <f>ROUND(E193*N193,5)</f>
        <v>0.1676</v>
      </c>
      <c r="P193" s="160">
        <v>0</v>
      </c>
      <c r="Q193" s="160">
        <f>ROUND(E193*P193,5)</f>
        <v>0</v>
      </c>
      <c r="R193" s="160"/>
      <c r="S193" s="160"/>
      <c r="T193" s="161">
        <v>0.5</v>
      </c>
      <c r="U193" s="160">
        <f>ROUND(E193*T193,2)</f>
        <v>1</v>
      </c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 t="s">
        <v>149</v>
      </c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</row>
    <row r="194" spans="1:60" ht="12.75" outlineLevel="1">
      <c r="A194" s="151">
        <v>88</v>
      </c>
      <c r="B194" s="157" t="s">
        <v>403</v>
      </c>
      <c r="C194" s="193" t="s">
        <v>404</v>
      </c>
      <c r="D194" s="159" t="s">
        <v>405</v>
      </c>
      <c r="E194" s="167">
        <v>1</v>
      </c>
      <c r="F194" s="171">
        <f>H194+J194</f>
        <v>0</v>
      </c>
      <c r="G194" s="172">
        <f>ROUND(E194*F194,2)</f>
        <v>0</v>
      </c>
      <c r="H194" s="172"/>
      <c r="I194" s="172">
        <f>ROUND(E194*H194,2)</f>
        <v>0</v>
      </c>
      <c r="J194" s="172"/>
      <c r="K194" s="172">
        <f>ROUND(E194*J194,2)</f>
        <v>0</v>
      </c>
      <c r="L194" s="172">
        <v>21</v>
      </c>
      <c r="M194" s="172">
        <f>G194*(1+L194/100)</f>
        <v>0</v>
      </c>
      <c r="N194" s="160">
        <v>0</v>
      </c>
      <c r="O194" s="160">
        <f>ROUND(E194*N194,5)</f>
        <v>0</v>
      </c>
      <c r="P194" s="160">
        <v>0</v>
      </c>
      <c r="Q194" s="160">
        <f>ROUND(E194*P194,5)</f>
        <v>0</v>
      </c>
      <c r="R194" s="160"/>
      <c r="S194" s="160"/>
      <c r="T194" s="161">
        <v>0</v>
      </c>
      <c r="U194" s="160">
        <f>ROUND(E194*T194,2)</f>
        <v>0</v>
      </c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 t="s">
        <v>149</v>
      </c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</row>
    <row r="195" spans="1:60" ht="12.75" outlineLevel="1">
      <c r="A195" s="151">
        <v>89</v>
      </c>
      <c r="B195" s="157" t="s">
        <v>406</v>
      </c>
      <c r="C195" s="193" t="s">
        <v>407</v>
      </c>
      <c r="D195" s="159" t="s">
        <v>0</v>
      </c>
      <c r="E195" s="167">
        <v>558.711</v>
      </c>
      <c r="F195" s="171">
        <f>H195+J195</f>
        <v>0</v>
      </c>
      <c r="G195" s="172">
        <f>ROUND(E195*F195,2)</f>
        <v>0</v>
      </c>
      <c r="H195" s="172"/>
      <c r="I195" s="172">
        <f>ROUND(E195*H195,2)</f>
        <v>0</v>
      </c>
      <c r="J195" s="172"/>
      <c r="K195" s="172">
        <f>ROUND(E195*J195,2)</f>
        <v>0</v>
      </c>
      <c r="L195" s="172">
        <v>21</v>
      </c>
      <c r="M195" s="172">
        <f>G195*(1+L195/100)</f>
        <v>0</v>
      </c>
      <c r="N195" s="160">
        <v>0</v>
      </c>
      <c r="O195" s="160">
        <f>ROUND(E195*N195,5)</f>
        <v>0</v>
      </c>
      <c r="P195" s="160">
        <v>0</v>
      </c>
      <c r="Q195" s="160">
        <f>ROUND(E195*P195,5)</f>
        <v>0</v>
      </c>
      <c r="R195" s="160"/>
      <c r="S195" s="160"/>
      <c r="T195" s="161">
        <v>0</v>
      </c>
      <c r="U195" s="160">
        <f>ROUND(E195*T195,2)</f>
        <v>0</v>
      </c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 t="s">
        <v>149</v>
      </c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</row>
    <row r="196" spans="1:31" ht="12.75">
      <c r="A196" s="152" t="s">
        <v>144</v>
      </c>
      <c r="B196" s="158" t="s">
        <v>91</v>
      </c>
      <c r="C196" s="195" t="s">
        <v>92</v>
      </c>
      <c r="D196" s="163"/>
      <c r="E196" s="169"/>
      <c r="F196" s="173"/>
      <c r="G196" s="173">
        <f>SUMIF(AE197:AE206,"&lt;&gt;NOR",G197:G206)</f>
        <v>0</v>
      </c>
      <c r="H196" s="173"/>
      <c r="I196" s="173">
        <f>SUM(I197:I206)</f>
        <v>0</v>
      </c>
      <c r="J196" s="173"/>
      <c r="K196" s="173">
        <f>SUM(K197:K206)</f>
        <v>0</v>
      </c>
      <c r="L196" s="173"/>
      <c r="M196" s="173">
        <f>SUM(M197:M206)</f>
        <v>0</v>
      </c>
      <c r="N196" s="164"/>
      <c r="O196" s="164">
        <f>SUM(O197:O206)</f>
        <v>0.08811</v>
      </c>
      <c r="P196" s="164"/>
      <c r="Q196" s="164">
        <f>SUM(Q197:Q206)</f>
        <v>0</v>
      </c>
      <c r="R196" s="164"/>
      <c r="S196" s="164"/>
      <c r="T196" s="165"/>
      <c r="U196" s="164">
        <f>SUM(U197:U206)</f>
        <v>73.24000000000001</v>
      </c>
      <c r="AE196" t="s">
        <v>145</v>
      </c>
    </row>
    <row r="197" spans="1:60" ht="12.75" outlineLevel="1">
      <c r="A197" s="151">
        <v>90</v>
      </c>
      <c r="B197" s="157" t="s">
        <v>408</v>
      </c>
      <c r="C197" s="193" t="s">
        <v>409</v>
      </c>
      <c r="D197" s="159" t="s">
        <v>268</v>
      </c>
      <c r="E197" s="167">
        <v>7</v>
      </c>
      <c r="F197" s="171">
        <f aca="true" t="shared" si="16" ref="F197:F206">H197+J197</f>
        <v>0</v>
      </c>
      <c r="G197" s="172">
        <f aca="true" t="shared" si="17" ref="G197:G206">ROUND(E197*F197,2)</f>
        <v>0</v>
      </c>
      <c r="H197" s="172"/>
      <c r="I197" s="172">
        <f aca="true" t="shared" si="18" ref="I197:I206">ROUND(E197*H197,2)</f>
        <v>0</v>
      </c>
      <c r="J197" s="172"/>
      <c r="K197" s="172">
        <f aca="true" t="shared" si="19" ref="K197:K206">ROUND(E197*J197,2)</f>
        <v>0</v>
      </c>
      <c r="L197" s="172">
        <v>21</v>
      </c>
      <c r="M197" s="172">
        <f aca="true" t="shared" si="20" ref="M197:M206">G197*(1+L197/100)</f>
        <v>0</v>
      </c>
      <c r="N197" s="160">
        <v>0.00541</v>
      </c>
      <c r="O197" s="160">
        <f aca="true" t="shared" si="21" ref="O197:O206">ROUND(E197*N197,5)</f>
        <v>0.03787</v>
      </c>
      <c r="P197" s="160">
        <v>0</v>
      </c>
      <c r="Q197" s="160">
        <f aca="true" t="shared" si="22" ref="Q197:Q206">ROUND(E197*P197,5)</f>
        <v>0</v>
      </c>
      <c r="R197" s="160"/>
      <c r="S197" s="160"/>
      <c r="T197" s="161">
        <v>0.6828</v>
      </c>
      <c r="U197" s="160">
        <f aca="true" t="shared" si="23" ref="U197:U206">ROUND(E197*T197,2)</f>
        <v>4.78</v>
      </c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 t="s">
        <v>149</v>
      </c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</row>
    <row r="198" spans="1:60" ht="12.75" outlineLevel="1">
      <c r="A198" s="151">
        <v>91</v>
      </c>
      <c r="B198" s="157" t="s">
        <v>410</v>
      </c>
      <c r="C198" s="193" t="s">
        <v>411</v>
      </c>
      <c r="D198" s="159" t="s">
        <v>268</v>
      </c>
      <c r="E198" s="167">
        <v>7</v>
      </c>
      <c r="F198" s="171">
        <f t="shared" si="16"/>
        <v>0</v>
      </c>
      <c r="G198" s="172">
        <f t="shared" si="17"/>
        <v>0</v>
      </c>
      <c r="H198" s="172"/>
      <c r="I198" s="172">
        <f t="shared" si="18"/>
        <v>0</v>
      </c>
      <c r="J198" s="172"/>
      <c r="K198" s="172">
        <f t="shared" si="19"/>
        <v>0</v>
      </c>
      <c r="L198" s="172">
        <v>21</v>
      </c>
      <c r="M198" s="172">
        <f t="shared" si="20"/>
        <v>0</v>
      </c>
      <c r="N198" s="160">
        <v>6E-05</v>
      </c>
      <c r="O198" s="160">
        <f t="shared" si="21"/>
        <v>0.00042</v>
      </c>
      <c r="P198" s="160">
        <v>0</v>
      </c>
      <c r="Q198" s="160">
        <f t="shared" si="22"/>
        <v>0</v>
      </c>
      <c r="R198" s="160"/>
      <c r="S198" s="160"/>
      <c r="T198" s="161">
        <v>0.142</v>
      </c>
      <c r="U198" s="160">
        <f t="shared" si="23"/>
        <v>0.99</v>
      </c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 t="s">
        <v>149</v>
      </c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  <c r="BG198" s="150"/>
      <c r="BH198" s="150"/>
    </row>
    <row r="199" spans="1:60" ht="12.75" outlineLevel="1">
      <c r="A199" s="151">
        <v>92</v>
      </c>
      <c r="B199" s="157" t="s">
        <v>412</v>
      </c>
      <c r="C199" s="193" t="s">
        <v>413</v>
      </c>
      <c r="D199" s="159" t="s">
        <v>268</v>
      </c>
      <c r="E199" s="167">
        <v>40</v>
      </c>
      <c r="F199" s="171">
        <f t="shared" si="16"/>
        <v>0</v>
      </c>
      <c r="G199" s="172">
        <f t="shared" si="17"/>
        <v>0</v>
      </c>
      <c r="H199" s="172"/>
      <c r="I199" s="172">
        <f t="shared" si="18"/>
        <v>0</v>
      </c>
      <c r="J199" s="172"/>
      <c r="K199" s="172">
        <f t="shared" si="19"/>
        <v>0</v>
      </c>
      <c r="L199" s="172">
        <v>21</v>
      </c>
      <c r="M199" s="172">
        <f t="shared" si="20"/>
        <v>0</v>
      </c>
      <c r="N199" s="160">
        <v>0.00058</v>
      </c>
      <c r="O199" s="160">
        <f t="shared" si="21"/>
        <v>0.0232</v>
      </c>
      <c r="P199" s="160">
        <v>0</v>
      </c>
      <c r="Q199" s="160">
        <f t="shared" si="22"/>
        <v>0</v>
      </c>
      <c r="R199" s="160"/>
      <c r="S199" s="160"/>
      <c r="T199" s="161">
        <v>0.6159</v>
      </c>
      <c r="U199" s="160">
        <f t="shared" si="23"/>
        <v>24.64</v>
      </c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 t="s">
        <v>149</v>
      </c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</row>
    <row r="200" spans="1:60" ht="12.75" outlineLevel="1">
      <c r="A200" s="151">
        <v>93</v>
      </c>
      <c r="B200" s="157" t="s">
        <v>414</v>
      </c>
      <c r="C200" s="193" t="s">
        <v>415</v>
      </c>
      <c r="D200" s="159" t="s">
        <v>268</v>
      </c>
      <c r="E200" s="167">
        <v>40</v>
      </c>
      <c r="F200" s="171">
        <f t="shared" si="16"/>
        <v>0</v>
      </c>
      <c r="G200" s="172">
        <f t="shared" si="17"/>
        <v>0</v>
      </c>
      <c r="H200" s="172"/>
      <c r="I200" s="172">
        <f t="shared" si="18"/>
        <v>0</v>
      </c>
      <c r="J200" s="172"/>
      <c r="K200" s="172">
        <f t="shared" si="19"/>
        <v>0</v>
      </c>
      <c r="L200" s="172">
        <v>21</v>
      </c>
      <c r="M200" s="172">
        <f t="shared" si="20"/>
        <v>0</v>
      </c>
      <c r="N200" s="160">
        <v>8E-05</v>
      </c>
      <c r="O200" s="160">
        <f t="shared" si="21"/>
        <v>0.0032</v>
      </c>
      <c r="P200" s="160">
        <v>0</v>
      </c>
      <c r="Q200" s="160">
        <f t="shared" si="22"/>
        <v>0</v>
      </c>
      <c r="R200" s="160"/>
      <c r="S200" s="160"/>
      <c r="T200" s="161">
        <v>0.129</v>
      </c>
      <c r="U200" s="160">
        <f t="shared" si="23"/>
        <v>5.16</v>
      </c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 t="s">
        <v>149</v>
      </c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</row>
    <row r="201" spans="1:60" ht="12.75" outlineLevel="1">
      <c r="A201" s="151">
        <v>94</v>
      </c>
      <c r="B201" s="157" t="s">
        <v>416</v>
      </c>
      <c r="C201" s="193" t="s">
        <v>417</v>
      </c>
      <c r="D201" s="159" t="s">
        <v>268</v>
      </c>
      <c r="E201" s="167">
        <v>45</v>
      </c>
      <c r="F201" s="171">
        <f t="shared" si="16"/>
        <v>0</v>
      </c>
      <c r="G201" s="172">
        <f t="shared" si="17"/>
        <v>0</v>
      </c>
      <c r="H201" s="172"/>
      <c r="I201" s="172">
        <f t="shared" si="18"/>
        <v>0</v>
      </c>
      <c r="J201" s="172"/>
      <c r="K201" s="172">
        <f t="shared" si="19"/>
        <v>0</v>
      </c>
      <c r="L201" s="172">
        <v>21</v>
      </c>
      <c r="M201" s="172">
        <f t="shared" si="20"/>
        <v>0</v>
      </c>
      <c r="N201" s="160">
        <v>0.00046</v>
      </c>
      <c r="O201" s="160">
        <f t="shared" si="21"/>
        <v>0.0207</v>
      </c>
      <c r="P201" s="160">
        <v>0</v>
      </c>
      <c r="Q201" s="160">
        <f t="shared" si="22"/>
        <v>0</v>
      </c>
      <c r="R201" s="160"/>
      <c r="S201" s="160"/>
      <c r="T201" s="161">
        <v>0.522</v>
      </c>
      <c r="U201" s="160">
        <f t="shared" si="23"/>
        <v>23.49</v>
      </c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 t="s">
        <v>149</v>
      </c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</row>
    <row r="202" spans="1:60" ht="12.75" outlineLevel="1">
      <c r="A202" s="151">
        <v>95</v>
      </c>
      <c r="B202" s="157" t="s">
        <v>418</v>
      </c>
      <c r="C202" s="193" t="s">
        <v>419</v>
      </c>
      <c r="D202" s="159" t="s">
        <v>268</v>
      </c>
      <c r="E202" s="167">
        <v>45</v>
      </c>
      <c r="F202" s="171">
        <f t="shared" si="16"/>
        <v>0</v>
      </c>
      <c r="G202" s="172">
        <f t="shared" si="17"/>
        <v>0</v>
      </c>
      <c r="H202" s="172"/>
      <c r="I202" s="172">
        <f t="shared" si="18"/>
        <v>0</v>
      </c>
      <c r="J202" s="172"/>
      <c r="K202" s="172">
        <f t="shared" si="19"/>
        <v>0</v>
      </c>
      <c r="L202" s="172">
        <v>21</v>
      </c>
      <c r="M202" s="172">
        <f t="shared" si="20"/>
        <v>0</v>
      </c>
      <c r="N202" s="160">
        <v>4E-05</v>
      </c>
      <c r="O202" s="160">
        <f t="shared" si="21"/>
        <v>0.0018</v>
      </c>
      <c r="P202" s="160">
        <v>0</v>
      </c>
      <c r="Q202" s="160">
        <f t="shared" si="22"/>
        <v>0</v>
      </c>
      <c r="R202" s="160"/>
      <c r="S202" s="160"/>
      <c r="T202" s="161">
        <v>0.129</v>
      </c>
      <c r="U202" s="160">
        <f t="shared" si="23"/>
        <v>5.81</v>
      </c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 t="s">
        <v>149</v>
      </c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</row>
    <row r="203" spans="1:60" ht="12.75" outlineLevel="1">
      <c r="A203" s="151">
        <v>96</v>
      </c>
      <c r="B203" s="157" t="s">
        <v>420</v>
      </c>
      <c r="C203" s="193" t="s">
        <v>421</v>
      </c>
      <c r="D203" s="159" t="s">
        <v>268</v>
      </c>
      <c r="E203" s="167">
        <v>92</v>
      </c>
      <c r="F203" s="171">
        <f t="shared" si="16"/>
        <v>0</v>
      </c>
      <c r="G203" s="172">
        <f t="shared" si="17"/>
        <v>0</v>
      </c>
      <c r="H203" s="172"/>
      <c r="I203" s="172">
        <f t="shared" si="18"/>
        <v>0</v>
      </c>
      <c r="J203" s="172"/>
      <c r="K203" s="172">
        <f t="shared" si="19"/>
        <v>0</v>
      </c>
      <c r="L203" s="172">
        <v>21</v>
      </c>
      <c r="M203" s="172">
        <f t="shared" si="20"/>
        <v>0</v>
      </c>
      <c r="N203" s="160">
        <v>0</v>
      </c>
      <c r="O203" s="160">
        <f t="shared" si="21"/>
        <v>0</v>
      </c>
      <c r="P203" s="160">
        <v>0</v>
      </c>
      <c r="Q203" s="160">
        <f t="shared" si="22"/>
        <v>0</v>
      </c>
      <c r="R203" s="160"/>
      <c r="S203" s="160"/>
      <c r="T203" s="161">
        <v>0.029</v>
      </c>
      <c r="U203" s="160">
        <f t="shared" si="23"/>
        <v>2.67</v>
      </c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 t="s">
        <v>149</v>
      </c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0"/>
      <c r="BH203" s="150"/>
    </row>
    <row r="204" spans="1:60" ht="12.75" outlineLevel="1">
      <c r="A204" s="151">
        <v>97</v>
      </c>
      <c r="B204" s="157" t="s">
        <v>422</v>
      </c>
      <c r="C204" s="193" t="s">
        <v>423</v>
      </c>
      <c r="D204" s="159" t="s">
        <v>268</v>
      </c>
      <c r="E204" s="167">
        <v>92</v>
      </c>
      <c r="F204" s="171">
        <f t="shared" si="16"/>
        <v>0</v>
      </c>
      <c r="G204" s="172">
        <f t="shared" si="17"/>
        <v>0</v>
      </c>
      <c r="H204" s="172"/>
      <c r="I204" s="172">
        <f t="shared" si="18"/>
        <v>0</v>
      </c>
      <c r="J204" s="172"/>
      <c r="K204" s="172">
        <f t="shared" si="19"/>
        <v>0</v>
      </c>
      <c r="L204" s="172">
        <v>21</v>
      </c>
      <c r="M204" s="172">
        <f t="shared" si="20"/>
        <v>0</v>
      </c>
      <c r="N204" s="160">
        <v>1E-05</v>
      </c>
      <c r="O204" s="160">
        <f t="shared" si="21"/>
        <v>0.00092</v>
      </c>
      <c r="P204" s="160">
        <v>0</v>
      </c>
      <c r="Q204" s="160">
        <f t="shared" si="22"/>
        <v>0</v>
      </c>
      <c r="R204" s="160"/>
      <c r="S204" s="160"/>
      <c r="T204" s="161">
        <v>0.062</v>
      </c>
      <c r="U204" s="160">
        <f t="shared" si="23"/>
        <v>5.7</v>
      </c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 t="s">
        <v>149</v>
      </c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</row>
    <row r="205" spans="1:60" ht="12.75" outlineLevel="1">
      <c r="A205" s="151">
        <v>98</v>
      </c>
      <c r="B205" s="157" t="s">
        <v>424</v>
      </c>
      <c r="C205" s="193" t="s">
        <v>425</v>
      </c>
      <c r="D205" s="159" t="s">
        <v>405</v>
      </c>
      <c r="E205" s="167">
        <v>1</v>
      </c>
      <c r="F205" s="171">
        <f t="shared" si="16"/>
        <v>0</v>
      </c>
      <c r="G205" s="172">
        <f t="shared" si="17"/>
        <v>0</v>
      </c>
      <c r="H205" s="172"/>
      <c r="I205" s="172">
        <f t="shared" si="18"/>
        <v>0</v>
      </c>
      <c r="J205" s="172"/>
      <c r="K205" s="172">
        <f t="shared" si="19"/>
        <v>0</v>
      </c>
      <c r="L205" s="172">
        <v>21</v>
      </c>
      <c r="M205" s="172">
        <f t="shared" si="20"/>
        <v>0</v>
      </c>
      <c r="N205" s="160">
        <v>0</v>
      </c>
      <c r="O205" s="160">
        <f t="shared" si="21"/>
        <v>0</v>
      </c>
      <c r="P205" s="160">
        <v>0</v>
      </c>
      <c r="Q205" s="160">
        <f t="shared" si="22"/>
        <v>0</v>
      </c>
      <c r="R205" s="160"/>
      <c r="S205" s="160"/>
      <c r="T205" s="161">
        <v>0</v>
      </c>
      <c r="U205" s="160">
        <f t="shared" si="23"/>
        <v>0</v>
      </c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 t="s">
        <v>149</v>
      </c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</row>
    <row r="206" spans="1:60" ht="12.75" outlineLevel="1">
      <c r="A206" s="151">
        <v>99</v>
      </c>
      <c r="B206" s="157" t="s">
        <v>426</v>
      </c>
      <c r="C206" s="193" t="s">
        <v>427</v>
      </c>
      <c r="D206" s="159" t="s">
        <v>0</v>
      </c>
      <c r="E206" s="167">
        <v>610.127</v>
      </c>
      <c r="F206" s="171">
        <f t="shared" si="16"/>
        <v>0</v>
      </c>
      <c r="G206" s="172">
        <f t="shared" si="17"/>
        <v>0</v>
      </c>
      <c r="H206" s="172"/>
      <c r="I206" s="172">
        <f t="shared" si="18"/>
        <v>0</v>
      </c>
      <c r="J206" s="172"/>
      <c r="K206" s="172">
        <f t="shared" si="19"/>
        <v>0</v>
      </c>
      <c r="L206" s="172">
        <v>21</v>
      </c>
      <c r="M206" s="172">
        <f t="shared" si="20"/>
        <v>0</v>
      </c>
      <c r="N206" s="160">
        <v>0</v>
      </c>
      <c r="O206" s="160">
        <f t="shared" si="21"/>
        <v>0</v>
      </c>
      <c r="P206" s="160">
        <v>0</v>
      </c>
      <c r="Q206" s="160">
        <f t="shared" si="22"/>
        <v>0</v>
      </c>
      <c r="R206" s="160"/>
      <c r="S206" s="160"/>
      <c r="T206" s="161">
        <v>0</v>
      </c>
      <c r="U206" s="160">
        <f t="shared" si="23"/>
        <v>0</v>
      </c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 t="s">
        <v>149</v>
      </c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</row>
    <row r="207" spans="1:31" ht="12.75">
      <c r="A207" s="152" t="s">
        <v>144</v>
      </c>
      <c r="B207" s="158" t="s">
        <v>93</v>
      </c>
      <c r="C207" s="195" t="s">
        <v>94</v>
      </c>
      <c r="D207" s="163"/>
      <c r="E207" s="169"/>
      <c r="F207" s="173"/>
      <c r="G207" s="173">
        <f>SUMIF(AE208:AE218,"&lt;&gt;NOR",G208:G218)</f>
        <v>0</v>
      </c>
      <c r="H207" s="173"/>
      <c r="I207" s="173">
        <f>SUM(I208:I218)</f>
        <v>0</v>
      </c>
      <c r="J207" s="173"/>
      <c r="K207" s="173">
        <f>SUM(K208:K218)</f>
        <v>0</v>
      </c>
      <c r="L207" s="173"/>
      <c r="M207" s="173">
        <f>SUM(M208:M218)</f>
        <v>0</v>
      </c>
      <c r="N207" s="164"/>
      <c r="O207" s="164">
        <f>SUM(O208:O218)</f>
        <v>0.25285</v>
      </c>
      <c r="P207" s="164"/>
      <c r="Q207" s="164">
        <f>SUM(Q208:Q218)</f>
        <v>0</v>
      </c>
      <c r="R207" s="164"/>
      <c r="S207" s="164"/>
      <c r="T207" s="165"/>
      <c r="U207" s="164">
        <f>SUM(U208:U218)</f>
        <v>19.57</v>
      </c>
      <c r="AE207" t="s">
        <v>145</v>
      </c>
    </row>
    <row r="208" spans="1:60" ht="12.75" outlineLevel="1">
      <c r="A208" s="151">
        <v>100</v>
      </c>
      <c r="B208" s="157" t="s">
        <v>428</v>
      </c>
      <c r="C208" s="193" t="s">
        <v>429</v>
      </c>
      <c r="D208" s="159" t="s">
        <v>430</v>
      </c>
      <c r="E208" s="167">
        <v>4</v>
      </c>
      <c r="F208" s="171">
        <f aca="true" t="shared" si="24" ref="F208:F218">H208+J208</f>
        <v>0</v>
      </c>
      <c r="G208" s="172">
        <f aca="true" t="shared" si="25" ref="G208:G218">ROUND(E208*F208,2)</f>
        <v>0</v>
      </c>
      <c r="H208" s="172"/>
      <c r="I208" s="172">
        <f aca="true" t="shared" si="26" ref="I208:I218">ROUND(E208*H208,2)</f>
        <v>0</v>
      </c>
      <c r="J208" s="172"/>
      <c r="K208" s="172">
        <f aca="true" t="shared" si="27" ref="K208:K218">ROUND(E208*J208,2)</f>
        <v>0</v>
      </c>
      <c r="L208" s="172">
        <v>21</v>
      </c>
      <c r="M208" s="172">
        <f aca="true" t="shared" si="28" ref="M208:M218">G208*(1+L208/100)</f>
        <v>0</v>
      </c>
      <c r="N208" s="160">
        <v>0.01772</v>
      </c>
      <c r="O208" s="160">
        <f aca="true" t="shared" si="29" ref="O208:O218">ROUND(E208*N208,5)</f>
        <v>0.07088</v>
      </c>
      <c r="P208" s="160">
        <v>0</v>
      </c>
      <c r="Q208" s="160">
        <f aca="true" t="shared" si="30" ref="Q208:Q218">ROUND(E208*P208,5)</f>
        <v>0</v>
      </c>
      <c r="R208" s="160"/>
      <c r="S208" s="160"/>
      <c r="T208" s="161">
        <v>0.973</v>
      </c>
      <c r="U208" s="160">
        <f aca="true" t="shared" si="31" ref="U208:U218">ROUND(E208*T208,2)</f>
        <v>3.89</v>
      </c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 t="s">
        <v>149</v>
      </c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</row>
    <row r="209" spans="1:60" ht="12.75" outlineLevel="1">
      <c r="A209" s="151">
        <v>101</v>
      </c>
      <c r="B209" s="157" t="s">
        <v>431</v>
      </c>
      <c r="C209" s="193" t="s">
        <v>432</v>
      </c>
      <c r="D209" s="159" t="s">
        <v>430</v>
      </c>
      <c r="E209" s="167">
        <v>1</v>
      </c>
      <c r="F209" s="171">
        <f t="shared" si="24"/>
        <v>0</v>
      </c>
      <c r="G209" s="172">
        <f t="shared" si="25"/>
        <v>0</v>
      </c>
      <c r="H209" s="172"/>
      <c r="I209" s="172">
        <f t="shared" si="26"/>
        <v>0</v>
      </c>
      <c r="J209" s="172"/>
      <c r="K209" s="172">
        <f t="shared" si="27"/>
        <v>0</v>
      </c>
      <c r="L209" s="172">
        <v>21</v>
      </c>
      <c r="M209" s="172">
        <f t="shared" si="28"/>
        <v>0</v>
      </c>
      <c r="N209" s="160">
        <v>0.01889</v>
      </c>
      <c r="O209" s="160">
        <f t="shared" si="29"/>
        <v>0.01889</v>
      </c>
      <c r="P209" s="160">
        <v>0</v>
      </c>
      <c r="Q209" s="160">
        <f t="shared" si="30"/>
        <v>0</v>
      </c>
      <c r="R209" s="160"/>
      <c r="S209" s="160"/>
      <c r="T209" s="161">
        <v>0.973</v>
      </c>
      <c r="U209" s="160">
        <f t="shared" si="31"/>
        <v>0.97</v>
      </c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 t="s">
        <v>149</v>
      </c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</row>
    <row r="210" spans="1:60" ht="12.75" outlineLevel="1">
      <c r="A210" s="151">
        <v>102</v>
      </c>
      <c r="B210" s="157" t="s">
        <v>433</v>
      </c>
      <c r="C210" s="193" t="s">
        <v>434</v>
      </c>
      <c r="D210" s="159" t="s">
        <v>430</v>
      </c>
      <c r="E210" s="167">
        <v>2</v>
      </c>
      <c r="F210" s="171">
        <f t="shared" si="24"/>
        <v>0</v>
      </c>
      <c r="G210" s="172">
        <f t="shared" si="25"/>
        <v>0</v>
      </c>
      <c r="H210" s="172"/>
      <c r="I210" s="172">
        <f t="shared" si="26"/>
        <v>0</v>
      </c>
      <c r="J210" s="172"/>
      <c r="K210" s="172">
        <f t="shared" si="27"/>
        <v>0</v>
      </c>
      <c r="L210" s="172">
        <v>21</v>
      </c>
      <c r="M210" s="172">
        <f t="shared" si="28"/>
        <v>0</v>
      </c>
      <c r="N210" s="160">
        <v>0.02408</v>
      </c>
      <c r="O210" s="160">
        <f t="shared" si="29"/>
        <v>0.04816</v>
      </c>
      <c r="P210" s="160">
        <v>0</v>
      </c>
      <c r="Q210" s="160">
        <f t="shared" si="30"/>
        <v>0</v>
      </c>
      <c r="R210" s="160"/>
      <c r="S210" s="160"/>
      <c r="T210" s="161">
        <v>0.955</v>
      </c>
      <c r="U210" s="160">
        <f t="shared" si="31"/>
        <v>1.91</v>
      </c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 t="s">
        <v>149</v>
      </c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</row>
    <row r="211" spans="1:60" ht="12.75" outlineLevel="1">
      <c r="A211" s="151">
        <v>103</v>
      </c>
      <c r="B211" s="157" t="s">
        <v>435</v>
      </c>
      <c r="C211" s="193" t="s">
        <v>436</v>
      </c>
      <c r="D211" s="159" t="s">
        <v>430</v>
      </c>
      <c r="E211" s="167">
        <v>1</v>
      </c>
      <c r="F211" s="171">
        <f t="shared" si="24"/>
        <v>0</v>
      </c>
      <c r="G211" s="172">
        <f t="shared" si="25"/>
        <v>0</v>
      </c>
      <c r="H211" s="172"/>
      <c r="I211" s="172">
        <f t="shared" si="26"/>
        <v>0</v>
      </c>
      <c r="J211" s="172"/>
      <c r="K211" s="172">
        <f t="shared" si="27"/>
        <v>0</v>
      </c>
      <c r="L211" s="172">
        <v>21</v>
      </c>
      <c r="M211" s="172">
        <f t="shared" si="28"/>
        <v>0</v>
      </c>
      <c r="N211" s="160">
        <v>0.01701</v>
      </c>
      <c r="O211" s="160">
        <f t="shared" si="29"/>
        <v>0.01701</v>
      </c>
      <c r="P211" s="160">
        <v>0</v>
      </c>
      <c r="Q211" s="160">
        <f t="shared" si="30"/>
        <v>0</v>
      </c>
      <c r="R211" s="160"/>
      <c r="S211" s="160"/>
      <c r="T211" s="161">
        <v>1.253</v>
      </c>
      <c r="U211" s="160">
        <f t="shared" si="31"/>
        <v>1.25</v>
      </c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 t="s">
        <v>149</v>
      </c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</row>
    <row r="212" spans="1:60" ht="12.75" outlineLevel="1">
      <c r="A212" s="151">
        <v>104</v>
      </c>
      <c r="B212" s="157" t="s">
        <v>437</v>
      </c>
      <c r="C212" s="193" t="s">
        <v>438</v>
      </c>
      <c r="D212" s="159" t="s">
        <v>430</v>
      </c>
      <c r="E212" s="167">
        <v>2</v>
      </c>
      <c r="F212" s="171">
        <f t="shared" si="24"/>
        <v>0</v>
      </c>
      <c r="G212" s="172">
        <f t="shared" si="25"/>
        <v>0</v>
      </c>
      <c r="H212" s="172"/>
      <c r="I212" s="172">
        <f t="shared" si="26"/>
        <v>0</v>
      </c>
      <c r="J212" s="172"/>
      <c r="K212" s="172">
        <f t="shared" si="27"/>
        <v>0</v>
      </c>
      <c r="L212" s="172">
        <v>21</v>
      </c>
      <c r="M212" s="172">
        <f t="shared" si="28"/>
        <v>0</v>
      </c>
      <c r="N212" s="160">
        <v>0.01521</v>
      </c>
      <c r="O212" s="160">
        <f t="shared" si="29"/>
        <v>0.03042</v>
      </c>
      <c r="P212" s="160">
        <v>0</v>
      </c>
      <c r="Q212" s="160">
        <f t="shared" si="30"/>
        <v>0</v>
      </c>
      <c r="R212" s="160"/>
      <c r="S212" s="160"/>
      <c r="T212" s="161">
        <v>1.189</v>
      </c>
      <c r="U212" s="160">
        <f t="shared" si="31"/>
        <v>2.38</v>
      </c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 t="s">
        <v>149</v>
      </c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</row>
    <row r="213" spans="1:60" ht="12.75" outlineLevel="1">
      <c r="A213" s="151">
        <v>105</v>
      </c>
      <c r="B213" s="157" t="s">
        <v>439</v>
      </c>
      <c r="C213" s="193" t="s">
        <v>440</v>
      </c>
      <c r="D213" s="159" t="s">
        <v>218</v>
      </c>
      <c r="E213" s="167">
        <v>3</v>
      </c>
      <c r="F213" s="171">
        <f t="shared" si="24"/>
        <v>0</v>
      </c>
      <c r="G213" s="172">
        <f t="shared" si="25"/>
        <v>0</v>
      </c>
      <c r="H213" s="172"/>
      <c r="I213" s="172">
        <f t="shared" si="26"/>
        <v>0</v>
      </c>
      <c r="J213" s="172"/>
      <c r="K213" s="172">
        <f t="shared" si="27"/>
        <v>0</v>
      </c>
      <c r="L213" s="172">
        <v>21</v>
      </c>
      <c r="M213" s="172">
        <f t="shared" si="28"/>
        <v>0</v>
      </c>
      <c r="N213" s="160">
        <v>4E-05</v>
      </c>
      <c r="O213" s="160">
        <f t="shared" si="29"/>
        <v>0.00012</v>
      </c>
      <c r="P213" s="160">
        <v>0</v>
      </c>
      <c r="Q213" s="160">
        <f t="shared" si="30"/>
        <v>0</v>
      </c>
      <c r="R213" s="160"/>
      <c r="S213" s="160"/>
      <c r="T213" s="161">
        <v>0.445</v>
      </c>
      <c r="U213" s="160">
        <f t="shared" si="31"/>
        <v>1.34</v>
      </c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 t="s">
        <v>149</v>
      </c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</row>
    <row r="214" spans="1:60" ht="12.75" outlineLevel="1">
      <c r="A214" s="151">
        <v>106</v>
      </c>
      <c r="B214" s="157" t="s">
        <v>441</v>
      </c>
      <c r="C214" s="193" t="s">
        <v>442</v>
      </c>
      <c r="D214" s="159" t="s">
        <v>218</v>
      </c>
      <c r="E214" s="167">
        <v>3</v>
      </c>
      <c r="F214" s="171">
        <f t="shared" si="24"/>
        <v>0</v>
      </c>
      <c r="G214" s="172">
        <f t="shared" si="25"/>
        <v>0</v>
      </c>
      <c r="H214" s="172"/>
      <c r="I214" s="172">
        <f t="shared" si="26"/>
        <v>0</v>
      </c>
      <c r="J214" s="172"/>
      <c r="K214" s="172">
        <f t="shared" si="27"/>
        <v>0</v>
      </c>
      <c r="L214" s="172">
        <v>21</v>
      </c>
      <c r="M214" s="172">
        <f t="shared" si="28"/>
        <v>0</v>
      </c>
      <c r="N214" s="160">
        <v>0.00085</v>
      </c>
      <c r="O214" s="160">
        <f t="shared" si="29"/>
        <v>0.00255</v>
      </c>
      <c r="P214" s="160">
        <v>0</v>
      </c>
      <c r="Q214" s="160">
        <f t="shared" si="30"/>
        <v>0</v>
      </c>
      <c r="R214" s="160"/>
      <c r="S214" s="160"/>
      <c r="T214" s="161">
        <v>0.485</v>
      </c>
      <c r="U214" s="160">
        <f t="shared" si="31"/>
        <v>1.46</v>
      </c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 t="s">
        <v>149</v>
      </c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</row>
    <row r="215" spans="1:60" ht="12.75" outlineLevel="1">
      <c r="A215" s="151">
        <v>107</v>
      </c>
      <c r="B215" s="157" t="s">
        <v>443</v>
      </c>
      <c r="C215" s="193" t="s">
        <v>444</v>
      </c>
      <c r="D215" s="159" t="s">
        <v>430</v>
      </c>
      <c r="E215" s="167">
        <v>1</v>
      </c>
      <c r="F215" s="171">
        <f t="shared" si="24"/>
        <v>0</v>
      </c>
      <c r="G215" s="172">
        <f t="shared" si="25"/>
        <v>0</v>
      </c>
      <c r="H215" s="172"/>
      <c r="I215" s="172">
        <f t="shared" si="26"/>
        <v>0</v>
      </c>
      <c r="J215" s="172"/>
      <c r="K215" s="172">
        <f t="shared" si="27"/>
        <v>0</v>
      </c>
      <c r="L215" s="172">
        <v>21</v>
      </c>
      <c r="M215" s="172">
        <f t="shared" si="28"/>
        <v>0</v>
      </c>
      <c r="N215" s="160">
        <v>0.06482</v>
      </c>
      <c r="O215" s="160">
        <f t="shared" si="29"/>
        <v>0.06482</v>
      </c>
      <c r="P215" s="160">
        <v>0</v>
      </c>
      <c r="Q215" s="160">
        <f t="shared" si="30"/>
        <v>0</v>
      </c>
      <c r="R215" s="160"/>
      <c r="S215" s="160"/>
      <c r="T215" s="161">
        <v>2.858</v>
      </c>
      <c r="U215" s="160">
        <f t="shared" si="31"/>
        <v>2.86</v>
      </c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 t="s">
        <v>149</v>
      </c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</row>
    <row r="216" spans="1:60" ht="12.75" outlineLevel="1">
      <c r="A216" s="151">
        <v>108</v>
      </c>
      <c r="B216" s="157" t="s">
        <v>445</v>
      </c>
      <c r="C216" s="193" t="s">
        <v>446</v>
      </c>
      <c r="D216" s="159" t="s">
        <v>430</v>
      </c>
      <c r="E216" s="167">
        <v>9</v>
      </c>
      <c r="F216" s="171">
        <f t="shared" si="24"/>
        <v>0</v>
      </c>
      <c r="G216" s="172">
        <f t="shared" si="25"/>
        <v>0</v>
      </c>
      <c r="H216" s="172"/>
      <c r="I216" s="172">
        <f t="shared" si="26"/>
        <v>0</v>
      </c>
      <c r="J216" s="172"/>
      <c r="K216" s="172">
        <f t="shared" si="27"/>
        <v>0</v>
      </c>
      <c r="L216" s="172">
        <v>21</v>
      </c>
      <c r="M216" s="172">
        <f t="shared" si="28"/>
        <v>0</v>
      </c>
      <c r="N216" s="160">
        <v>0</v>
      </c>
      <c r="O216" s="160">
        <f t="shared" si="29"/>
        <v>0</v>
      </c>
      <c r="P216" s="160">
        <v>0</v>
      </c>
      <c r="Q216" s="160">
        <f t="shared" si="30"/>
        <v>0</v>
      </c>
      <c r="R216" s="160"/>
      <c r="S216" s="160"/>
      <c r="T216" s="161">
        <v>0.39</v>
      </c>
      <c r="U216" s="160">
        <f t="shared" si="31"/>
        <v>3.51</v>
      </c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 t="s">
        <v>149</v>
      </c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</row>
    <row r="217" spans="1:60" ht="12.75" outlineLevel="1">
      <c r="A217" s="151">
        <v>109</v>
      </c>
      <c r="B217" s="157" t="s">
        <v>61</v>
      </c>
      <c r="C217" s="193" t="s">
        <v>447</v>
      </c>
      <c r="D217" s="159" t="s">
        <v>218</v>
      </c>
      <c r="E217" s="167">
        <v>9</v>
      </c>
      <c r="F217" s="171">
        <f t="shared" si="24"/>
        <v>0</v>
      </c>
      <c r="G217" s="172">
        <f t="shared" si="25"/>
        <v>0</v>
      </c>
      <c r="H217" s="172"/>
      <c r="I217" s="172">
        <f t="shared" si="26"/>
        <v>0</v>
      </c>
      <c r="J217" s="172"/>
      <c r="K217" s="172">
        <f t="shared" si="27"/>
        <v>0</v>
      </c>
      <c r="L217" s="172">
        <v>21</v>
      </c>
      <c r="M217" s="172">
        <f t="shared" si="28"/>
        <v>0</v>
      </c>
      <c r="N217" s="160">
        <v>0</v>
      </c>
      <c r="O217" s="160">
        <f t="shared" si="29"/>
        <v>0</v>
      </c>
      <c r="P217" s="160">
        <v>0</v>
      </c>
      <c r="Q217" s="160">
        <f t="shared" si="30"/>
        <v>0</v>
      </c>
      <c r="R217" s="160"/>
      <c r="S217" s="160"/>
      <c r="T217" s="161">
        <v>0</v>
      </c>
      <c r="U217" s="160">
        <f t="shared" si="31"/>
        <v>0</v>
      </c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 t="s">
        <v>149</v>
      </c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</row>
    <row r="218" spans="1:60" ht="12.75" outlineLevel="1">
      <c r="A218" s="151">
        <v>110</v>
      </c>
      <c r="B218" s="157" t="s">
        <v>448</v>
      </c>
      <c r="C218" s="193" t="s">
        <v>449</v>
      </c>
      <c r="D218" s="159" t="s">
        <v>0</v>
      </c>
      <c r="E218" s="167">
        <v>1510.425</v>
      </c>
      <c r="F218" s="171">
        <f t="shared" si="24"/>
        <v>0</v>
      </c>
      <c r="G218" s="172">
        <f t="shared" si="25"/>
        <v>0</v>
      </c>
      <c r="H218" s="172"/>
      <c r="I218" s="172">
        <f t="shared" si="26"/>
        <v>0</v>
      </c>
      <c r="J218" s="172"/>
      <c r="K218" s="172">
        <f t="shared" si="27"/>
        <v>0</v>
      </c>
      <c r="L218" s="172">
        <v>21</v>
      </c>
      <c r="M218" s="172">
        <f t="shared" si="28"/>
        <v>0</v>
      </c>
      <c r="N218" s="160">
        <v>0</v>
      </c>
      <c r="O218" s="160">
        <f t="shared" si="29"/>
        <v>0</v>
      </c>
      <c r="P218" s="160">
        <v>0</v>
      </c>
      <c r="Q218" s="160">
        <f t="shared" si="30"/>
        <v>0</v>
      </c>
      <c r="R218" s="160"/>
      <c r="S218" s="160"/>
      <c r="T218" s="161">
        <v>0</v>
      </c>
      <c r="U218" s="160">
        <f t="shared" si="31"/>
        <v>0</v>
      </c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 t="s">
        <v>149</v>
      </c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</row>
    <row r="219" spans="1:31" ht="12.75">
      <c r="A219" s="152" t="s">
        <v>144</v>
      </c>
      <c r="B219" s="158" t="s">
        <v>95</v>
      </c>
      <c r="C219" s="195" t="s">
        <v>96</v>
      </c>
      <c r="D219" s="163"/>
      <c r="E219" s="169"/>
      <c r="F219" s="173"/>
      <c r="G219" s="173">
        <f>SUMIF(AE220:AE222,"&lt;&gt;NOR",G220:G222)</f>
        <v>0</v>
      </c>
      <c r="H219" s="173"/>
      <c r="I219" s="173">
        <f>SUM(I220:I222)</f>
        <v>0</v>
      </c>
      <c r="J219" s="173"/>
      <c r="K219" s="173">
        <f>SUM(K220:K222)</f>
        <v>0</v>
      </c>
      <c r="L219" s="173"/>
      <c r="M219" s="173">
        <f>SUM(M220:M222)</f>
        <v>0</v>
      </c>
      <c r="N219" s="164"/>
      <c r="O219" s="164">
        <f>SUM(O220:O222)</f>
        <v>0.036649999999999995</v>
      </c>
      <c r="P219" s="164"/>
      <c r="Q219" s="164">
        <f>SUM(Q220:Q222)</f>
        <v>0</v>
      </c>
      <c r="R219" s="164"/>
      <c r="S219" s="164"/>
      <c r="T219" s="165"/>
      <c r="U219" s="164">
        <f>SUM(U220:U222)</f>
        <v>8.85</v>
      </c>
      <c r="AE219" t="s">
        <v>145</v>
      </c>
    </row>
    <row r="220" spans="1:60" ht="12.75" outlineLevel="1">
      <c r="A220" s="151">
        <v>111</v>
      </c>
      <c r="B220" s="157" t="s">
        <v>450</v>
      </c>
      <c r="C220" s="193" t="s">
        <v>451</v>
      </c>
      <c r="D220" s="159" t="s">
        <v>430</v>
      </c>
      <c r="E220" s="167">
        <v>5</v>
      </c>
      <c r="F220" s="171">
        <f>H220+J220</f>
        <v>0</v>
      </c>
      <c r="G220" s="172">
        <f>ROUND(E220*F220,2)</f>
        <v>0</v>
      </c>
      <c r="H220" s="172"/>
      <c r="I220" s="172">
        <f>ROUND(E220*H220,2)</f>
        <v>0</v>
      </c>
      <c r="J220" s="172"/>
      <c r="K220" s="172">
        <f>ROUND(E220*J220,2)</f>
        <v>0</v>
      </c>
      <c r="L220" s="172">
        <v>21</v>
      </c>
      <c r="M220" s="172">
        <f>G220*(1+L220/100)</f>
        <v>0</v>
      </c>
      <c r="N220" s="160">
        <v>0.00701</v>
      </c>
      <c r="O220" s="160">
        <f>ROUND(E220*N220,5)</f>
        <v>0.03505</v>
      </c>
      <c r="P220" s="160">
        <v>0</v>
      </c>
      <c r="Q220" s="160">
        <f>ROUND(E220*P220,5)</f>
        <v>0</v>
      </c>
      <c r="R220" s="160"/>
      <c r="S220" s="160"/>
      <c r="T220" s="161">
        <v>1.77</v>
      </c>
      <c r="U220" s="160">
        <f>ROUND(E220*T220,2)</f>
        <v>8.85</v>
      </c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 t="s">
        <v>149</v>
      </c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</row>
    <row r="221" spans="1:60" ht="12.75" outlineLevel="1">
      <c r="A221" s="151">
        <v>112</v>
      </c>
      <c r="B221" s="157" t="s">
        <v>452</v>
      </c>
      <c r="C221" s="193" t="s">
        <v>453</v>
      </c>
      <c r="D221" s="159" t="s">
        <v>218</v>
      </c>
      <c r="E221" s="167">
        <v>5</v>
      </c>
      <c r="F221" s="171">
        <f>H221+J221</f>
        <v>0</v>
      </c>
      <c r="G221" s="172">
        <f>ROUND(E221*F221,2)</f>
        <v>0</v>
      </c>
      <c r="H221" s="172"/>
      <c r="I221" s="172">
        <f>ROUND(E221*H221,2)</f>
        <v>0</v>
      </c>
      <c r="J221" s="172"/>
      <c r="K221" s="172">
        <f>ROUND(E221*J221,2)</f>
        <v>0</v>
      </c>
      <c r="L221" s="172">
        <v>21</v>
      </c>
      <c r="M221" s="172">
        <f>G221*(1+L221/100)</f>
        <v>0</v>
      </c>
      <c r="N221" s="160">
        <v>0.00032</v>
      </c>
      <c r="O221" s="160">
        <f>ROUND(E221*N221,5)</f>
        <v>0.0016</v>
      </c>
      <c r="P221" s="160">
        <v>0</v>
      </c>
      <c r="Q221" s="160">
        <f>ROUND(E221*P221,5)</f>
        <v>0</v>
      </c>
      <c r="R221" s="160"/>
      <c r="S221" s="160"/>
      <c r="T221" s="161">
        <v>0</v>
      </c>
      <c r="U221" s="160">
        <f>ROUND(E221*T221,2)</f>
        <v>0</v>
      </c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 t="s">
        <v>190</v>
      </c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</row>
    <row r="222" spans="1:60" ht="12.75" outlineLevel="1">
      <c r="A222" s="151">
        <v>113</v>
      </c>
      <c r="B222" s="157" t="s">
        <v>454</v>
      </c>
      <c r="C222" s="193" t="s">
        <v>455</v>
      </c>
      <c r="D222" s="159" t="s">
        <v>0</v>
      </c>
      <c r="E222" s="167">
        <v>552</v>
      </c>
      <c r="F222" s="171">
        <f>H222+J222</f>
        <v>0</v>
      </c>
      <c r="G222" s="172">
        <f>ROUND(E222*F222,2)</f>
        <v>0</v>
      </c>
      <c r="H222" s="172"/>
      <c r="I222" s="172">
        <f>ROUND(E222*H222,2)</f>
        <v>0</v>
      </c>
      <c r="J222" s="172"/>
      <c r="K222" s="172">
        <f>ROUND(E222*J222,2)</f>
        <v>0</v>
      </c>
      <c r="L222" s="172">
        <v>21</v>
      </c>
      <c r="M222" s="172">
        <f>G222*(1+L222/100)</f>
        <v>0</v>
      </c>
      <c r="N222" s="160">
        <v>0</v>
      </c>
      <c r="O222" s="160">
        <f>ROUND(E222*N222,5)</f>
        <v>0</v>
      </c>
      <c r="P222" s="160">
        <v>0</v>
      </c>
      <c r="Q222" s="160">
        <f>ROUND(E222*P222,5)</f>
        <v>0</v>
      </c>
      <c r="R222" s="160"/>
      <c r="S222" s="160"/>
      <c r="T222" s="161">
        <v>0</v>
      </c>
      <c r="U222" s="160">
        <f>ROUND(E222*T222,2)</f>
        <v>0</v>
      </c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 t="s">
        <v>149</v>
      </c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</row>
    <row r="223" spans="1:31" ht="12.75">
      <c r="A223" s="152" t="s">
        <v>144</v>
      </c>
      <c r="B223" s="158" t="s">
        <v>97</v>
      </c>
      <c r="C223" s="195" t="s">
        <v>98</v>
      </c>
      <c r="D223" s="163"/>
      <c r="E223" s="169"/>
      <c r="F223" s="173"/>
      <c r="G223" s="173">
        <f>SUMIF(AE224:AE238,"&lt;&gt;NOR",G224:G238)</f>
        <v>0</v>
      </c>
      <c r="H223" s="173"/>
      <c r="I223" s="173">
        <f>SUM(I224:I238)</f>
        <v>0</v>
      </c>
      <c r="J223" s="173"/>
      <c r="K223" s="173">
        <f>SUM(K224:K238)</f>
        <v>0</v>
      </c>
      <c r="L223" s="173"/>
      <c r="M223" s="173">
        <f>SUM(M224:M238)</f>
        <v>0</v>
      </c>
      <c r="N223" s="164"/>
      <c r="O223" s="164">
        <f>SUM(O224:O238)</f>
        <v>2.70889</v>
      </c>
      <c r="P223" s="164"/>
      <c r="Q223" s="164">
        <f>SUM(Q224:Q238)</f>
        <v>0</v>
      </c>
      <c r="R223" s="164"/>
      <c r="S223" s="164"/>
      <c r="T223" s="165"/>
      <c r="U223" s="164">
        <f>SUM(U224:U238)</f>
        <v>107.70999999999998</v>
      </c>
      <c r="AE223" t="s">
        <v>145</v>
      </c>
    </row>
    <row r="224" spans="1:60" ht="22.5" outlineLevel="1">
      <c r="A224" s="151">
        <v>114</v>
      </c>
      <c r="B224" s="157" t="s">
        <v>456</v>
      </c>
      <c r="C224" s="193" t="s">
        <v>457</v>
      </c>
      <c r="D224" s="159" t="s">
        <v>268</v>
      </c>
      <c r="E224" s="167">
        <v>48</v>
      </c>
      <c r="F224" s="171">
        <f>H224+J224</f>
        <v>0</v>
      </c>
      <c r="G224" s="172">
        <f>ROUND(E224*F224,2)</f>
        <v>0</v>
      </c>
      <c r="H224" s="172"/>
      <c r="I224" s="172">
        <f>ROUND(E224*H224,2)</f>
        <v>0</v>
      </c>
      <c r="J224" s="172"/>
      <c r="K224" s="172">
        <f>ROUND(E224*J224,2)</f>
        <v>0</v>
      </c>
      <c r="L224" s="172">
        <v>21</v>
      </c>
      <c r="M224" s="172">
        <f>G224*(1+L224/100)</f>
        <v>0</v>
      </c>
      <c r="N224" s="160">
        <v>0.00962</v>
      </c>
      <c r="O224" s="160">
        <f>ROUND(E224*N224,5)</f>
        <v>0.46176</v>
      </c>
      <c r="P224" s="160">
        <v>0</v>
      </c>
      <c r="Q224" s="160">
        <f>ROUND(E224*P224,5)</f>
        <v>0</v>
      </c>
      <c r="R224" s="160"/>
      <c r="S224" s="160"/>
      <c r="T224" s="161">
        <v>0.42005</v>
      </c>
      <c r="U224" s="160">
        <f>ROUND(E224*T224,2)</f>
        <v>20.16</v>
      </c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 t="s">
        <v>179</v>
      </c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</row>
    <row r="225" spans="1:60" ht="12.75" outlineLevel="1">
      <c r="A225" s="151"/>
      <c r="B225" s="157"/>
      <c r="C225" s="194" t="s">
        <v>458</v>
      </c>
      <c r="D225" s="162"/>
      <c r="E225" s="168">
        <v>48</v>
      </c>
      <c r="F225" s="228"/>
      <c r="G225" s="172"/>
      <c r="H225" s="172"/>
      <c r="I225" s="172"/>
      <c r="J225" s="172"/>
      <c r="K225" s="172"/>
      <c r="L225" s="172"/>
      <c r="M225" s="172"/>
      <c r="N225" s="160"/>
      <c r="O225" s="160"/>
      <c r="P225" s="160"/>
      <c r="Q225" s="160"/>
      <c r="R225" s="160"/>
      <c r="S225" s="160"/>
      <c r="T225" s="161"/>
      <c r="U225" s="16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 t="s">
        <v>151</v>
      </c>
      <c r="AF225" s="150">
        <v>0</v>
      </c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</row>
    <row r="226" spans="1:60" ht="22.5" outlineLevel="1">
      <c r="A226" s="151">
        <v>115</v>
      </c>
      <c r="B226" s="157" t="s">
        <v>459</v>
      </c>
      <c r="C226" s="193" t="s">
        <v>460</v>
      </c>
      <c r="D226" s="159" t="s">
        <v>268</v>
      </c>
      <c r="E226" s="167">
        <v>34.05</v>
      </c>
      <c r="F226" s="171">
        <f>H226+J226</f>
        <v>0</v>
      </c>
      <c r="G226" s="172">
        <f>ROUND(E226*F226,2)</f>
        <v>0</v>
      </c>
      <c r="H226" s="172"/>
      <c r="I226" s="172">
        <f>ROUND(E226*H226,2)</f>
        <v>0</v>
      </c>
      <c r="J226" s="172"/>
      <c r="K226" s="172">
        <f>ROUND(E226*J226,2)</f>
        <v>0</v>
      </c>
      <c r="L226" s="172">
        <v>21</v>
      </c>
      <c r="M226" s="172">
        <f>G226*(1+L226/100)</f>
        <v>0</v>
      </c>
      <c r="N226" s="160">
        <v>0.01483</v>
      </c>
      <c r="O226" s="160">
        <f>ROUND(E226*N226,5)</f>
        <v>0.50496</v>
      </c>
      <c r="P226" s="160">
        <v>0</v>
      </c>
      <c r="Q226" s="160">
        <f>ROUND(E226*P226,5)</f>
        <v>0</v>
      </c>
      <c r="R226" s="160"/>
      <c r="S226" s="160"/>
      <c r="T226" s="161">
        <v>0.42917</v>
      </c>
      <c r="U226" s="160">
        <f>ROUND(E226*T226,2)</f>
        <v>14.61</v>
      </c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 t="s">
        <v>179</v>
      </c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</row>
    <row r="227" spans="1:60" ht="12.75" outlineLevel="1">
      <c r="A227" s="151"/>
      <c r="B227" s="157"/>
      <c r="C227" s="194" t="s">
        <v>461</v>
      </c>
      <c r="D227" s="162"/>
      <c r="E227" s="168">
        <v>22.65</v>
      </c>
      <c r="F227" s="228"/>
      <c r="G227" s="172"/>
      <c r="H227" s="172"/>
      <c r="I227" s="172"/>
      <c r="J227" s="172"/>
      <c r="K227" s="172"/>
      <c r="L227" s="172"/>
      <c r="M227" s="172"/>
      <c r="N227" s="160"/>
      <c r="O227" s="160"/>
      <c r="P227" s="160"/>
      <c r="Q227" s="160"/>
      <c r="R227" s="160"/>
      <c r="S227" s="160"/>
      <c r="T227" s="161"/>
      <c r="U227" s="16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 t="s">
        <v>151</v>
      </c>
      <c r="AF227" s="150">
        <v>0</v>
      </c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</row>
    <row r="228" spans="1:60" ht="12.75" outlineLevel="1">
      <c r="A228" s="151"/>
      <c r="B228" s="157"/>
      <c r="C228" s="194" t="s">
        <v>462</v>
      </c>
      <c r="D228" s="162"/>
      <c r="E228" s="168">
        <v>11.4</v>
      </c>
      <c r="F228" s="228"/>
      <c r="G228" s="172"/>
      <c r="H228" s="172"/>
      <c r="I228" s="172"/>
      <c r="J228" s="172"/>
      <c r="K228" s="172"/>
      <c r="L228" s="172"/>
      <c r="M228" s="172"/>
      <c r="N228" s="160"/>
      <c r="O228" s="160"/>
      <c r="P228" s="160"/>
      <c r="Q228" s="160"/>
      <c r="R228" s="160"/>
      <c r="S228" s="160"/>
      <c r="T228" s="161"/>
      <c r="U228" s="16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 t="s">
        <v>151</v>
      </c>
      <c r="AF228" s="150">
        <v>0</v>
      </c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</row>
    <row r="229" spans="1:60" ht="22.5" outlineLevel="1">
      <c r="A229" s="151">
        <v>116</v>
      </c>
      <c r="B229" s="157" t="s">
        <v>456</v>
      </c>
      <c r="C229" s="193" t="s">
        <v>463</v>
      </c>
      <c r="D229" s="159" t="s">
        <v>268</v>
      </c>
      <c r="E229" s="167">
        <v>73.98</v>
      </c>
      <c r="F229" s="171">
        <f>H229+J229</f>
        <v>0</v>
      </c>
      <c r="G229" s="172">
        <f>ROUND(E229*F229,2)</f>
        <v>0</v>
      </c>
      <c r="H229" s="172"/>
      <c r="I229" s="172">
        <f>ROUND(E229*H229,2)</f>
        <v>0</v>
      </c>
      <c r="J229" s="172"/>
      <c r="K229" s="172">
        <f>ROUND(E229*J229,2)</f>
        <v>0</v>
      </c>
      <c r="L229" s="172">
        <v>21</v>
      </c>
      <c r="M229" s="172">
        <f>G229*(1+L229/100)</f>
        <v>0</v>
      </c>
      <c r="N229" s="160">
        <v>0.00962</v>
      </c>
      <c r="O229" s="160">
        <f>ROUND(E229*N229,5)</f>
        <v>0.71169</v>
      </c>
      <c r="P229" s="160">
        <v>0</v>
      </c>
      <c r="Q229" s="160">
        <f>ROUND(E229*P229,5)</f>
        <v>0</v>
      </c>
      <c r="R229" s="160"/>
      <c r="S229" s="160"/>
      <c r="T229" s="161">
        <v>0.42005</v>
      </c>
      <c r="U229" s="160">
        <f>ROUND(E229*T229,2)</f>
        <v>31.08</v>
      </c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 t="s">
        <v>179</v>
      </c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</row>
    <row r="230" spans="1:60" ht="12.75" outlineLevel="1">
      <c r="A230" s="151"/>
      <c r="B230" s="157"/>
      <c r="C230" s="194" t="s">
        <v>464</v>
      </c>
      <c r="D230" s="162"/>
      <c r="E230" s="168">
        <v>73.98</v>
      </c>
      <c r="F230" s="228"/>
      <c r="G230" s="172"/>
      <c r="H230" s="172"/>
      <c r="I230" s="172"/>
      <c r="J230" s="172"/>
      <c r="K230" s="172"/>
      <c r="L230" s="172"/>
      <c r="M230" s="172"/>
      <c r="N230" s="160"/>
      <c r="O230" s="160"/>
      <c r="P230" s="160"/>
      <c r="Q230" s="160"/>
      <c r="R230" s="160"/>
      <c r="S230" s="160"/>
      <c r="T230" s="161"/>
      <c r="U230" s="16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 t="s">
        <v>151</v>
      </c>
      <c r="AF230" s="150">
        <v>0</v>
      </c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</row>
    <row r="231" spans="1:60" ht="22.5" outlineLevel="1">
      <c r="A231" s="151">
        <v>117</v>
      </c>
      <c r="B231" s="157" t="s">
        <v>456</v>
      </c>
      <c r="C231" s="193" t="s">
        <v>465</v>
      </c>
      <c r="D231" s="159" t="s">
        <v>268</v>
      </c>
      <c r="E231" s="167">
        <v>64.8</v>
      </c>
      <c r="F231" s="171">
        <f>H231+J231</f>
        <v>0</v>
      </c>
      <c r="G231" s="172">
        <f>ROUND(E231*F231,2)</f>
        <v>0</v>
      </c>
      <c r="H231" s="172"/>
      <c r="I231" s="172">
        <f>ROUND(E231*H231,2)</f>
        <v>0</v>
      </c>
      <c r="J231" s="172"/>
      <c r="K231" s="172">
        <f>ROUND(E231*J231,2)</f>
        <v>0</v>
      </c>
      <c r="L231" s="172">
        <v>21</v>
      </c>
      <c r="M231" s="172">
        <f>G231*(1+L231/100)</f>
        <v>0</v>
      </c>
      <c r="N231" s="160">
        <v>0.00962</v>
      </c>
      <c r="O231" s="160">
        <f>ROUND(E231*N231,5)</f>
        <v>0.62338</v>
      </c>
      <c r="P231" s="160">
        <v>0</v>
      </c>
      <c r="Q231" s="160">
        <f>ROUND(E231*P231,5)</f>
        <v>0</v>
      </c>
      <c r="R231" s="160"/>
      <c r="S231" s="160"/>
      <c r="T231" s="161">
        <v>0.42005</v>
      </c>
      <c r="U231" s="160">
        <f>ROUND(E231*T231,2)</f>
        <v>27.22</v>
      </c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 t="s">
        <v>179</v>
      </c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</row>
    <row r="232" spans="1:60" ht="12.75" outlineLevel="1">
      <c r="A232" s="151"/>
      <c r="B232" s="157"/>
      <c r="C232" s="194" t="s">
        <v>466</v>
      </c>
      <c r="D232" s="162"/>
      <c r="E232" s="168">
        <v>64.8</v>
      </c>
      <c r="F232" s="228"/>
      <c r="G232" s="172"/>
      <c r="H232" s="172"/>
      <c r="I232" s="172"/>
      <c r="J232" s="172"/>
      <c r="K232" s="172"/>
      <c r="L232" s="172"/>
      <c r="M232" s="172"/>
      <c r="N232" s="160"/>
      <c r="O232" s="160"/>
      <c r="P232" s="160"/>
      <c r="Q232" s="160"/>
      <c r="R232" s="160"/>
      <c r="S232" s="160"/>
      <c r="T232" s="161"/>
      <c r="U232" s="16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 t="s">
        <v>151</v>
      </c>
      <c r="AF232" s="150">
        <v>0</v>
      </c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</row>
    <row r="233" spans="1:60" ht="12.75" outlineLevel="1">
      <c r="A233" s="151">
        <v>118</v>
      </c>
      <c r="B233" s="157" t="s">
        <v>467</v>
      </c>
      <c r="C233" s="193" t="s">
        <v>468</v>
      </c>
      <c r="D233" s="159" t="s">
        <v>194</v>
      </c>
      <c r="E233" s="167">
        <v>62.061</v>
      </c>
      <c r="F233" s="171">
        <f>H233+J233</f>
        <v>0</v>
      </c>
      <c r="G233" s="172">
        <f>ROUND(E233*F233,2)</f>
        <v>0</v>
      </c>
      <c r="H233" s="172"/>
      <c r="I233" s="172">
        <f>ROUND(E233*H233,2)</f>
        <v>0</v>
      </c>
      <c r="J233" s="172"/>
      <c r="K233" s="172">
        <f>ROUND(E233*J233,2)</f>
        <v>0</v>
      </c>
      <c r="L233" s="172">
        <v>21</v>
      </c>
      <c r="M233" s="172">
        <f>G233*(1+L233/100)</f>
        <v>0</v>
      </c>
      <c r="N233" s="160">
        <v>0.00147</v>
      </c>
      <c r="O233" s="160">
        <f>ROUND(E233*N233,5)</f>
        <v>0.09123</v>
      </c>
      <c r="P233" s="160">
        <v>0</v>
      </c>
      <c r="Q233" s="160">
        <f>ROUND(E233*P233,5)</f>
        <v>0</v>
      </c>
      <c r="R233" s="160"/>
      <c r="S233" s="160"/>
      <c r="T233" s="161">
        <v>0.08</v>
      </c>
      <c r="U233" s="160">
        <f>ROUND(E233*T233,2)</f>
        <v>4.96</v>
      </c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 t="s">
        <v>149</v>
      </c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</row>
    <row r="234" spans="1:60" ht="12.75" outlineLevel="1">
      <c r="A234" s="151"/>
      <c r="B234" s="157"/>
      <c r="C234" s="194" t="s">
        <v>469</v>
      </c>
      <c r="D234" s="162"/>
      <c r="E234" s="168">
        <v>62.061</v>
      </c>
      <c r="F234" s="228"/>
      <c r="G234" s="172"/>
      <c r="H234" s="172"/>
      <c r="I234" s="172"/>
      <c r="J234" s="172"/>
      <c r="K234" s="172"/>
      <c r="L234" s="172"/>
      <c r="M234" s="172"/>
      <c r="N234" s="160"/>
      <c r="O234" s="160"/>
      <c r="P234" s="160"/>
      <c r="Q234" s="160"/>
      <c r="R234" s="160"/>
      <c r="S234" s="160"/>
      <c r="T234" s="161"/>
      <c r="U234" s="160"/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150" t="s">
        <v>151</v>
      </c>
      <c r="AF234" s="150">
        <v>0</v>
      </c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</row>
    <row r="235" spans="1:60" ht="22.5" outlineLevel="1">
      <c r="A235" s="151">
        <v>119</v>
      </c>
      <c r="B235" s="157" t="s">
        <v>470</v>
      </c>
      <c r="C235" s="193" t="s">
        <v>471</v>
      </c>
      <c r="D235" s="159" t="s">
        <v>194</v>
      </c>
      <c r="E235" s="167">
        <v>62.061</v>
      </c>
      <c r="F235" s="171">
        <f>H235+J235</f>
        <v>0</v>
      </c>
      <c r="G235" s="172">
        <f>ROUND(E235*F235,2)</f>
        <v>0</v>
      </c>
      <c r="H235" s="172"/>
      <c r="I235" s="172">
        <f>ROUND(E235*H235,2)</f>
        <v>0</v>
      </c>
      <c r="J235" s="172"/>
      <c r="K235" s="172">
        <f>ROUND(E235*J235,2)</f>
        <v>0</v>
      </c>
      <c r="L235" s="172">
        <v>21</v>
      </c>
      <c r="M235" s="172">
        <f>G235*(1+L235/100)</f>
        <v>0</v>
      </c>
      <c r="N235" s="160">
        <v>0.00403</v>
      </c>
      <c r="O235" s="160">
        <f>ROUND(E235*N235,5)</f>
        <v>0.25011</v>
      </c>
      <c r="P235" s="160">
        <v>0</v>
      </c>
      <c r="Q235" s="160">
        <f>ROUND(E235*P235,5)</f>
        <v>0</v>
      </c>
      <c r="R235" s="160"/>
      <c r="S235" s="160"/>
      <c r="T235" s="161">
        <v>0.156</v>
      </c>
      <c r="U235" s="160">
        <f>ROUND(E235*T235,2)</f>
        <v>9.68</v>
      </c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 t="s">
        <v>149</v>
      </c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0"/>
      <c r="BH235" s="150"/>
    </row>
    <row r="236" spans="1:60" ht="12.75" outlineLevel="1">
      <c r="A236" s="151"/>
      <c r="B236" s="157"/>
      <c r="C236" s="194" t="s">
        <v>469</v>
      </c>
      <c r="D236" s="162"/>
      <c r="E236" s="168">
        <v>62.061</v>
      </c>
      <c r="F236" s="228"/>
      <c r="G236" s="172"/>
      <c r="H236" s="172"/>
      <c r="I236" s="172"/>
      <c r="J236" s="172"/>
      <c r="K236" s="172"/>
      <c r="L236" s="172"/>
      <c r="M236" s="172"/>
      <c r="N236" s="160"/>
      <c r="O236" s="160"/>
      <c r="P236" s="160"/>
      <c r="Q236" s="160"/>
      <c r="R236" s="160"/>
      <c r="S236" s="160"/>
      <c r="T236" s="161"/>
      <c r="U236" s="16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0" t="s">
        <v>151</v>
      </c>
      <c r="AF236" s="150">
        <v>0</v>
      </c>
      <c r="AG236" s="150"/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150"/>
      <c r="BD236" s="150"/>
      <c r="BE236" s="150"/>
      <c r="BF236" s="150"/>
      <c r="BG236" s="150"/>
      <c r="BH236" s="150"/>
    </row>
    <row r="237" spans="1:60" ht="12.75" outlineLevel="1">
      <c r="A237" s="151">
        <v>120</v>
      </c>
      <c r="B237" s="157" t="s">
        <v>472</v>
      </c>
      <c r="C237" s="193" t="s">
        <v>473</v>
      </c>
      <c r="D237" s="159" t="s">
        <v>148</v>
      </c>
      <c r="E237" s="167">
        <v>2.79</v>
      </c>
      <c r="F237" s="171">
        <f>H237+J237</f>
        <v>0</v>
      </c>
      <c r="G237" s="172">
        <f>ROUND(E237*F237,2)</f>
        <v>0</v>
      </c>
      <c r="H237" s="172"/>
      <c r="I237" s="172">
        <f>ROUND(E237*H237,2)</f>
        <v>0</v>
      </c>
      <c r="J237" s="172"/>
      <c r="K237" s="172">
        <f>ROUND(E237*J237,2)</f>
        <v>0</v>
      </c>
      <c r="L237" s="172">
        <v>21</v>
      </c>
      <c r="M237" s="172">
        <f>G237*(1+L237/100)</f>
        <v>0</v>
      </c>
      <c r="N237" s="160">
        <v>0.02357</v>
      </c>
      <c r="O237" s="160">
        <f>ROUND(E237*N237,5)</f>
        <v>0.06576</v>
      </c>
      <c r="P237" s="160">
        <v>0</v>
      </c>
      <c r="Q237" s="160">
        <f>ROUND(E237*P237,5)</f>
        <v>0</v>
      </c>
      <c r="R237" s="160"/>
      <c r="S237" s="160"/>
      <c r="T237" s="161">
        <v>0</v>
      </c>
      <c r="U237" s="160">
        <f>ROUND(E237*T237,2)</f>
        <v>0</v>
      </c>
      <c r="V237" s="150"/>
      <c r="W237" s="150"/>
      <c r="X237" s="150"/>
      <c r="Y237" s="150"/>
      <c r="Z237" s="150"/>
      <c r="AA237" s="150"/>
      <c r="AB237" s="150"/>
      <c r="AC237" s="150"/>
      <c r="AD237" s="150"/>
      <c r="AE237" s="150" t="s">
        <v>149</v>
      </c>
      <c r="AF237" s="150"/>
      <c r="AG237" s="150"/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  <c r="BC237" s="150"/>
      <c r="BD237" s="150"/>
      <c r="BE237" s="150"/>
      <c r="BF237" s="150"/>
      <c r="BG237" s="150"/>
      <c r="BH237" s="150"/>
    </row>
    <row r="238" spans="1:60" ht="12.75" outlineLevel="1">
      <c r="A238" s="151">
        <v>121</v>
      </c>
      <c r="B238" s="157" t="s">
        <v>474</v>
      </c>
      <c r="C238" s="193" t="s">
        <v>475</v>
      </c>
      <c r="D238" s="159" t="s">
        <v>0</v>
      </c>
      <c r="E238" s="167">
        <v>1298.8585</v>
      </c>
      <c r="F238" s="171">
        <f>H238+J238</f>
        <v>0</v>
      </c>
      <c r="G238" s="172">
        <f>ROUND(E238*F238,2)</f>
        <v>0</v>
      </c>
      <c r="H238" s="172"/>
      <c r="I238" s="172">
        <f>ROUND(E238*H238,2)</f>
        <v>0</v>
      </c>
      <c r="J238" s="172"/>
      <c r="K238" s="172">
        <f>ROUND(E238*J238,2)</f>
        <v>0</v>
      </c>
      <c r="L238" s="172">
        <v>21</v>
      </c>
      <c r="M238" s="172">
        <f>G238*(1+L238/100)</f>
        <v>0</v>
      </c>
      <c r="N238" s="160">
        <v>0</v>
      </c>
      <c r="O238" s="160">
        <f>ROUND(E238*N238,5)</f>
        <v>0</v>
      </c>
      <c r="P238" s="160">
        <v>0</v>
      </c>
      <c r="Q238" s="160">
        <f>ROUND(E238*P238,5)</f>
        <v>0</v>
      </c>
      <c r="R238" s="160"/>
      <c r="S238" s="160"/>
      <c r="T238" s="161">
        <v>0</v>
      </c>
      <c r="U238" s="160">
        <f>ROUND(E238*T238,2)</f>
        <v>0</v>
      </c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 t="s">
        <v>149</v>
      </c>
      <c r="AF238" s="150"/>
      <c r="AG238" s="150"/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</row>
    <row r="239" spans="1:31" ht="12.75">
      <c r="A239" s="152" t="s">
        <v>144</v>
      </c>
      <c r="B239" s="158" t="s">
        <v>99</v>
      </c>
      <c r="C239" s="195" t="s">
        <v>100</v>
      </c>
      <c r="D239" s="163"/>
      <c r="E239" s="169"/>
      <c r="F239" s="173"/>
      <c r="G239" s="173">
        <f>SUMIF(AE240:AE246,"&lt;&gt;NOR",G240:G246)</f>
        <v>0</v>
      </c>
      <c r="H239" s="173"/>
      <c r="I239" s="173">
        <f>SUM(I240:I246)</f>
        <v>0</v>
      </c>
      <c r="J239" s="173"/>
      <c r="K239" s="173">
        <f>SUM(K240:K246)</f>
        <v>0</v>
      </c>
      <c r="L239" s="173"/>
      <c r="M239" s="173">
        <f>SUM(M240:M246)</f>
        <v>0</v>
      </c>
      <c r="N239" s="164"/>
      <c r="O239" s="164">
        <f>SUM(O240:O246)</f>
        <v>0.028730000000000002</v>
      </c>
      <c r="P239" s="164"/>
      <c r="Q239" s="164">
        <f>SUM(Q240:Q246)</f>
        <v>0</v>
      </c>
      <c r="R239" s="164"/>
      <c r="S239" s="164"/>
      <c r="T239" s="165"/>
      <c r="U239" s="164">
        <f>SUM(U240:U246)</f>
        <v>7.800000000000001</v>
      </c>
      <c r="AE239" t="s">
        <v>145</v>
      </c>
    </row>
    <row r="240" spans="1:60" ht="12.75" outlineLevel="1">
      <c r="A240" s="151">
        <v>122</v>
      </c>
      <c r="B240" s="157" t="s">
        <v>476</v>
      </c>
      <c r="C240" s="193" t="s">
        <v>698</v>
      </c>
      <c r="D240" s="159" t="s">
        <v>268</v>
      </c>
      <c r="E240" s="167">
        <v>15.1</v>
      </c>
      <c r="F240" s="171">
        <f>H240+J240</f>
        <v>0</v>
      </c>
      <c r="G240" s="172">
        <f>ROUND(E240*F240,2)</f>
        <v>0</v>
      </c>
      <c r="H240" s="172"/>
      <c r="I240" s="172">
        <f>ROUND(E240*H240,2)</f>
        <v>0</v>
      </c>
      <c r="J240" s="172"/>
      <c r="K240" s="172">
        <f>ROUND(E240*J240,2)</f>
        <v>0</v>
      </c>
      <c r="L240" s="172">
        <v>21</v>
      </c>
      <c r="M240" s="172">
        <f>G240*(1+L240/100)</f>
        <v>0</v>
      </c>
      <c r="N240" s="160">
        <v>0.00054</v>
      </c>
      <c r="O240" s="160">
        <f>ROUND(E240*N240,5)</f>
        <v>0.00815</v>
      </c>
      <c r="P240" s="160">
        <v>0</v>
      </c>
      <c r="Q240" s="160">
        <f>ROUND(E240*P240,5)</f>
        <v>0</v>
      </c>
      <c r="R240" s="160"/>
      <c r="S240" s="160"/>
      <c r="T240" s="161">
        <v>0.264</v>
      </c>
      <c r="U240" s="160">
        <f>ROUND(E240*T240,2)</f>
        <v>3.99</v>
      </c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 t="s">
        <v>149</v>
      </c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H240" s="150"/>
    </row>
    <row r="241" spans="1:60" ht="12.75" outlineLevel="1">
      <c r="A241" s="151"/>
      <c r="B241" s="157"/>
      <c r="C241" s="194" t="s">
        <v>477</v>
      </c>
      <c r="D241" s="162"/>
      <c r="E241" s="168">
        <v>15.1</v>
      </c>
      <c r="F241" s="228"/>
      <c r="G241" s="172"/>
      <c r="H241" s="172"/>
      <c r="I241" s="172"/>
      <c r="J241" s="172"/>
      <c r="K241" s="172"/>
      <c r="L241" s="172"/>
      <c r="M241" s="172"/>
      <c r="N241" s="160"/>
      <c r="O241" s="160"/>
      <c r="P241" s="160"/>
      <c r="Q241" s="160"/>
      <c r="R241" s="160"/>
      <c r="S241" s="160"/>
      <c r="T241" s="161"/>
      <c r="U241" s="16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 t="s">
        <v>151</v>
      </c>
      <c r="AF241" s="150">
        <v>0</v>
      </c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</row>
    <row r="242" spans="1:60" ht="12.75" outlineLevel="1">
      <c r="A242" s="151">
        <v>123</v>
      </c>
      <c r="B242" s="157" t="s">
        <v>478</v>
      </c>
      <c r="C242" s="193" t="s">
        <v>699</v>
      </c>
      <c r="D242" s="159" t="s">
        <v>268</v>
      </c>
      <c r="E242" s="167">
        <v>6</v>
      </c>
      <c r="F242" s="171">
        <f>H242+J242</f>
        <v>0</v>
      </c>
      <c r="G242" s="172">
        <f>ROUND(E242*F242,2)</f>
        <v>0</v>
      </c>
      <c r="H242" s="172"/>
      <c r="I242" s="172">
        <f>ROUND(E242*H242,2)</f>
        <v>0</v>
      </c>
      <c r="J242" s="172"/>
      <c r="K242" s="172">
        <f>ROUND(E242*J242,2)</f>
        <v>0</v>
      </c>
      <c r="L242" s="172">
        <v>21</v>
      </c>
      <c r="M242" s="172">
        <f>G242*(1+L242/100)</f>
        <v>0</v>
      </c>
      <c r="N242" s="160">
        <v>0.00197</v>
      </c>
      <c r="O242" s="160">
        <f>ROUND(E242*N242,5)</f>
        <v>0.01182</v>
      </c>
      <c r="P242" s="160">
        <v>0</v>
      </c>
      <c r="Q242" s="160">
        <f>ROUND(E242*P242,5)</f>
        <v>0</v>
      </c>
      <c r="R242" s="160"/>
      <c r="S242" s="160"/>
      <c r="T242" s="161">
        <v>0.294</v>
      </c>
      <c r="U242" s="160">
        <f>ROUND(E242*T242,2)</f>
        <v>1.76</v>
      </c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 t="s">
        <v>149</v>
      </c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</row>
    <row r="243" spans="1:60" ht="12.75" outlineLevel="1">
      <c r="A243" s="151">
        <v>124</v>
      </c>
      <c r="B243" s="157" t="s">
        <v>479</v>
      </c>
      <c r="C243" s="193" t="s">
        <v>700</v>
      </c>
      <c r="D243" s="159" t="s">
        <v>218</v>
      </c>
      <c r="E243" s="167">
        <v>2</v>
      </c>
      <c r="F243" s="171">
        <f>H243+J243</f>
        <v>0</v>
      </c>
      <c r="G243" s="172">
        <f>ROUND(E243*F243,2)</f>
        <v>0</v>
      </c>
      <c r="H243" s="172"/>
      <c r="I243" s="172">
        <f>ROUND(E243*H243,2)</f>
        <v>0</v>
      </c>
      <c r="J243" s="172"/>
      <c r="K243" s="172">
        <f>ROUND(E243*J243,2)</f>
        <v>0</v>
      </c>
      <c r="L243" s="172">
        <v>21</v>
      </c>
      <c r="M243" s="172">
        <f>G243*(1+L243/100)</f>
        <v>0</v>
      </c>
      <c r="N243" s="160">
        <v>0</v>
      </c>
      <c r="O243" s="160">
        <f>ROUND(E243*N243,5)</f>
        <v>0</v>
      </c>
      <c r="P243" s="160">
        <v>0</v>
      </c>
      <c r="Q243" s="160">
        <f>ROUND(E243*P243,5)</f>
        <v>0</v>
      </c>
      <c r="R243" s="160"/>
      <c r="S243" s="160"/>
      <c r="T243" s="161">
        <v>0.45</v>
      </c>
      <c r="U243" s="160">
        <f>ROUND(E243*T243,2)</f>
        <v>0.9</v>
      </c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 t="s">
        <v>149</v>
      </c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</row>
    <row r="244" spans="1:60" ht="12.75" outlineLevel="1">
      <c r="A244" s="151">
        <v>125</v>
      </c>
      <c r="B244" s="157" t="s">
        <v>480</v>
      </c>
      <c r="C244" s="193" t="s">
        <v>701</v>
      </c>
      <c r="D244" s="159" t="s">
        <v>268</v>
      </c>
      <c r="E244" s="167">
        <v>4</v>
      </c>
      <c r="F244" s="171">
        <f>H244+J244</f>
        <v>0</v>
      </c>
      <c r="G244" s="172">
        <f>ROUND(E244*F244,2)</f>
        <v>0</v>
      </c>
      <c r="H244" s="172"/>
      <c r="I244" s="172">
        <f>ROUND(E244*H244,2)</f>
        <v>0</v>
      </c>
      <c r="J244" s="172"/>
      <c r="K244" s="172">
        <f>ROUND(E244*J244,2)</f>
        <v>0</v>
      </c>
      <c r="L244" s="172">
        <v>21</v>
      </c>
      <c r="M244" s="172">
        <f>G244*(1+L244/100)</f>
        <v>0</v>
      </c>
      <c r="N244" s="160">
        <v>0.00219</v>
      </c>
      <c r="O244" s="160">
        <f>ROUND(E244*N244,5)</f>
        <v>0.00876</v>
      </c>
      <c r="P244" s="160">
        <v>0</v>
      </c>
      <c r="Q244" s="160">
        <f>ROUND(E244*P244,5)</f>
        <v>0</v>
      </c>
      <c r="R244" s="160"/>
      <c r="S244" s="160"/>
      <c r="T244" s="161">
        <v>0.287</v>
      </c>
      <c r="U244" s="160">
        <f>ROUND(E244*T244,2)</f>
        <v>1.15</v>
      </c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 t="s">
        <v>149</v>
      </c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</row>
    <row r="245" spans="1:60" ht="12.75" outlineLevel="1">
      <c r="A245" s="151"/>
      <c r="B245" s="157"/>
      <c r="C245" s="194" t="s">
        <v>481</v>
      </c>
      <c r="D245" s="162"/>
      <c r="E245" s="168">
        <v>4</v>
      </c>
      <c r="F245" s="228"/>
      <c r="G245" s="172"/>
      <c r="H245" s="172"/>
      <c r="I245" s="172"/>
      <c r="J245" s="172"/>
      <c r="K245" s="172"/>
      <c r="L245" s="172"/>
      <c r="M245" s="172"/>
      <c r="N245" s="160"/>
      <c r="O245" s="160"/>
      <c r="P245" s="160"/>
      <c r="Q245" s="160"/>
      <c r="R245" s="160"/>
      <c r="S245" s="160"/>
      <c r="T245" s="161"/>
      <c r="U245" s="16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 t="s">
        <v>151</v>
      </c>
      <c r="AF245" s="150">
        <v>0</v>
      </c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</row>
    <row r="246" spans="1:60" ht="12.75" outlineLevel="1">
      <c r="A246" s="151">
        <v>126</v>
      </c>
      <c r="B246" s="157" t="s">
        <v>482</v>
      </c>
      <c r="C246" s="193" t="s">
        <v>483</v>
      </c>
      <c r="D246" s="159" t="s">
        <v>0</v>
      </c>
      <c r="E246" s="167">
        <v>178.183</v>
      </c>
      <c r="F246" s="171">
        <f>H246+J246</f>
        <v>0</v>
      </c>
      <c r="G246" s="172">
        <f>ROUND(E246*F246,2)</f>
        <v>0</v>
      </c>
      <c r="H246" s="172"/>
      <c r="I246" s="172">
        <f>ROUND(E246*H246,2)</f>
        <v>0</v>
      </c>
      <c r="J246" s="172"/>
      <c r="K246" s="172">
        <f>ROUND(E246*J246,2)</f>
        <v>0</v>
      </c>
      <c r="L246" s="172">
        <v>21</v>
      </c>
      <c r="M246" s="172">
        <f>G246*(1+L246/100)</f>
        <v>0</v>
      </c>
      <c r="N246" s="160">
        <v>0</v>
      </c>
      <c r="O246" s="160">
        <f>ROUND(E246*N246,5)</f>
        <v>0</v>
      </c>
      <c r="P246" s="160">
        <v>0</v>
      </c>
      <c r="Q246" s="160">
        <f>ROUND(E246*P246,5)</f>
        <v>0</v>
      </c>
      <c r="R246" s="160"/>
      <c r="S246" s="160"/>
      <c r="T246" s="161">
        <v>0</v>
      </c>
      <c r="U246" s="160">
        <f>ROUND(E246*T246,2)</f>
        <v>0</v>
      </c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 t="s">
        <v>149</v>
      </c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</row>
    <row r="247" spans="1:31" ht="12.75">
      <c r="A247" s="152" t="s">
        <v>144</v>
      </c>
      <c r="B247" s="158" t="s">
        <v>101</v>
      </c>
      <c r="C247" s="195" t="s">
        <v>102</v>
      </c>
      <c r="D247" s="163"/>
      <c r="E247" s="169"/>
      <c r="F247" s="173"/>
      <c r="G247" s="173">
        <f>SUMIF(AE248:AE261,"&lt;&gt;NOR",G248:G261)</f>
        <v>0</v>
      </c>
      <c r="H247" s="173"/>
      <c r="I247" s="173">
        <f>SUM(I248:I261)</f>
        <v>0</v>
      </c>
      <c r="J247" s="173"/>
      <c r="K247" s="173">
        <f>SUM(K248:K261)</f>
        <v>0</v>
      </c>
      <c r="L247" s="173"/>
      <c r="M247" s="173">
        <f>SUM(M248:M261)</f>
        <v>0</v>
      </c>
      <c r="N247" s="164"/>
      <c r="O247" s="164">
        <f>SUM(O248:O261)</f>
        <v>3.2118099999999994</v>
      </c>
      <c r="P247" s="164"/>
      <c r="Q247" s="164">
        <f>SUM(Q248:Q261)</f>
        <v>0</v>
      </c>
      <c r="R247" s="164"/>
      <c r="S247" s="164"/>
      <c r="T247" s="165"/>
      <c r="U247" s="164">
        <f>SUM(U248:U261)</f>
        <v>87.59</v>
      </c>
      <c r="AE247" t="s">
        <v>145</v>
      </c>
    </row>
    <row r="248" spans="1:60" ht="12.75" outlineLevel="1">
      <c r="A248" s="151">
        <v>127</v>
      </c>
      <c r="B248" s="157" t="s">
        <v>484</v>
      </c>
      <c r="C248" s="193" t="s">
        <v>485</v>
      </c>
      <c r="D248" s="159" t="s">
        <v>194</v>
      </c>
      <c r="E248" s="167">
        <v>62.061</v>
      </c>
      <c r="F248" s="171">
        <f>H248+J248</f>
        <v>0</v>
      </c>
      <c r="G248" s="172">
        <f>ROUND(E248*F248,2)</f>
        <v>0</v>
      </c>
      <c r="H248" s="172"/>
      <c r="I248" s="172">
        <f>ROUND(E248*H248,2)</f>
        <v>0</v>
      </c>
      <c r="J248" s="172"/>
      <c r="K248" s="172">
        <f>ROUND(E248*J248,2)</f>
        <v>0</v>
      </c>
      <c r="L248" s="172">
        <v>21</v>
      </c>
      <c r="M248" s="172">
        <f>G248*(1+L248/100)</f>
        <v>0</v>
      </c>
      <c r="N248" s="160">
        <v>0.00011</v>
      </c>
      <c r="O248" s="160">
        <f>ROUND(E248*N248,5)</f>
        <v>0.00683</v>
      </c>
      <c r="P248" s="160">
        <v>0</v>
      </c>
      <c r="Q248" s="160">
        <f>ROUND(E248*P248,5)</f>
        <v>0</v>
      </c>
      <c r="R248" s="160"/>
      <c r="S248" s="160"/>
      <c r="T248" s="161">
        <v>0.1</v>
      </c>
      <c r="U248" s="160">
        <f>ROUND(E248*T248,2)</f>
        <v>6.21</v>
      </c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 t="s">
        <v>149</v>
      </c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</row>
    <row r="249" spans="1:60" ht="12.75" outlineLevel="1">
      <c r="A249" s="151"/>
      <c r="B249" s="157"/>
      <c r="C249" s="194" t="s">
        <v>469</v>
      </c>
      <c r="D249" s="162"/>
      <c r="E249" s="168">
        <v>62.061</v>
      </c>
      <c r="F249" s="228"/>
      <c r="G249" s="172"/>
      <c r="H249" s="172"/>
      <c r="I249" s="172"/>
      <c r="J249" s="172"/>
      <c r="K249" s="172"/>
      <c r="L249" s="172"/>
      <c r="M249" s="172"/>
      <c r="N249" s="160"/>
      <c r="O249" s="160"/>
      <c r="P249" s="160"/>
      <c r="Q249" s="160"/>
      <c r="R249" s="160"/>
      <c r="S249" s="160"/>
      <c r="T249" s="161"/>
      <c r="U249" s="16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150" t="s">
        <v>151</v>
      </c>
      <c r="AF249" s="150">
        <v>0</v>
      </c>
      <c r="AG249" s="150"/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  <c r="BC249" s="150"/>
      <c r="BD249" s="150"/>
      <c r="BE249" s="150"/>
      <c r="BF249" s="150"/>
      <c r="BG249" s="150"/>
      <c r="BH249" s="150"/>
    </row>
    <row r="250" spans="1:60" ht="12.75" outlineLevel="1">
      <c r="A250" s="151">
        <v>128</v>
      </c>
      <c r="B250" s="157" t="s">
        <v>486</v>
      </c>
      <c r="C250" s="193" t="s">
        <v>487</v>
      </c>
      <c r="D250" s="159" t="s">
        <v>194</v>
      </c>
      <c r="E250" s="167">
        <v>62.061</v>
      </c>
      <c r="F250" s="171">
        <f>H250+J250</f>
        <v>0</v>
      </c>
      <c r="G250" s="172">
        <f>ROUND(E250*F250,2)</f>
        <v>0</v>
      </c>
      <c r="H250" s="172"/>
      <c r="I250" s="172">
        <f>ROUND(E250*H250,2)</f>
        <v>0</v>
      </c>
      <c r="J250" s="172"/>
      <c r="K250" s="172">
        <f>ROUND(E250*J250,2)</f>
        <v>0</v>
      </c>
      <c r="L250" s="172">
        <v>21</v>
      </c>
      <c r="M250" s="172">
        <f>G250*(1+L250/100)</f>
        <v>0</v>
      </c>
      <c r="N250" s="160">
        <v>0.04819</v>
      </c>
      <c r="O250" s="160">
        <f>ROUND(E250*N250,5)</f>
        <v>2.99072</v>
      </c>
      <c r="P250" s="160">
        <v>0</v>
      </c>
      <c r="Q250" s="160">
        <f>ROUND(E250*P250,5)</f>
        <v>0</v>
      </c>
      <c r="R250" s="160"/>
      <c r="S250" s="160"/>
      <c r="T250" s="161">
        <v>0.65557</v>
      </c>
      <c r="U250" s="160">
        <f>ROUND(E250*T250,2)</f>
        <v>40.69</v>
      </c>
      <c r="V250" s="150"/>
      <c r="W250" s="150"/>
      <c r="X250" s="150"/>
      <c r="Y250" s="150"/>
      <c r="Z250" s="150"/>
      <c r="AA250" s="150"/>
      <c r="AB250" s="150"/>
      <c r="AC250" s="150"/>
      <c r="AD250" s="150"/>
      <c r="AE250" s="150" t="s">
        <v>179</v>
      </c>
      <c r="AF250" s="150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</row>
    <row r="251" spans="1:60" ht="12.75" outlineLevel="1">
      <c r="A251" s="151"/>
      <c r="B251" s="157"/>
      <c r="C251" s="194" t="s">
        <v>469</v>
      </c>
      <c r="D251" s="162"/>
      <c r="E251" s="168">
        <v>62.061</v>
      </c>
      <c r="F251" s="228"/>
      <c r="G251" s="172"/>
      <c r="H251" s="172"/>
      <c r="I251" s="172"/>
      <c r="J251" s="172"/>
      <c r="K251" s="172"/>
      <c r="L251" s="172"/>
      <c r="M251" s="172"/>
      <c r="N251" s="160"/>
      <c r="O251" s="160"/>
      <c r="P251" s="160"/>
      <c r="Q251" s="160"/>
      <c r="R251" s="160"/>
      <c r="S251" s="160"/>
      <c r="T251" s="161"/>
      <c r="U251" s="16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 t="s">
        <v>151</v>
      </c>
      <c r="AF251" s="150">
        <v>0</v>
      </c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</row>
    <row r="252" spans="1:60" ht="12.75" outlineLevel="1">
      <c r="A252" s="151">
        <v>129</v>
      </c>
      <c r="B252" s="157" t="s">
        <v>488</v>
      </c>
      <c r="C252" s="193" t="s">
        <v>489</v>
      </c>
      <c r="D252" s="159" t="s">
        <v>268</v>
      </c>
      <c r="E252" s="167">
        <v>7.55</v>
      </c>
      <c r="F252" s="171">
        <f>H252+J252</f>
        <v>0</v>
      </c>
      <c r="G252" s="172">
        <f>ROUND(E252*F252,2)</f>
        <v>0</v>
      </c>
      <c r="H252" s="172"/>
      <c r="I252" s="172">
        <f>ROUND(E252*H252,2)</f>
        <v>0</v>
      </c>
      <c r="J252" s="172"/>
      <c r="K252" s="172">
        <f>ROUND(E252*J252,2)</f>
        <v>0</v>
      </c>
      <c r="L252" s="172">
        <v>21</v>
      </c>
      <c r="M252" s="172">
        <f>G252*(1+L252/100)</f>
        <v>0</v>
      </c>
      <c r="N252" s="160">
        <v>0.00878</v>
      </c>
      <c r="O252" s="160">
        <f>ROUND(E252*N252,5)</f>
        <v>0.06629</v>
      </c>
      <c r="P252" s="160">
        <v>0</v>
      </c>
      <c r="Q252" s="160">
        <f>ROUND(E252*P252,5)</f>
        <v>0</v>
      </c>
      <c r="R252" s="160"/>
      <c r="S252" s="160"/>
      <c r="T252" s="161">
        <v>0.33</v>
      </c>
      <c r="U252" s="160">
        <f>ROUND(E252*T252,2)</f>
        <v>2.49</v>
      </c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 t="s">
        <v>149</v>
      </c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150"/>
    </row>
    <row r="253" spans="1:60" ht="12.75" outlineLevel="1">
      <c r="A253" s="151">
        <v>130</v>
      </c>
      <c r="B253" s="157" t="s">
        <v>490</v>
      </c>
      <c r="C253" s="193" t="s">
        <v>491</v>
      </c>
      <c r="D253" s="159" t="s">
        <v>268</v>
      </c>
      <c r="E253" s="167">
        <v>8.22</v>
      </c>
      <c r="F253" s="171">
        <f>H253+J253</f>
        <v>0</v>
      </c>
      <c r="G253" s="172">
        <f>ROUND(E253*F253,2)</f>
        <v>0</v>
      </c>
      <c r="H253" s="172"/>
      <c r="I253" s="172">
        <f>ROUND(E253*H253,2)</f>
        <v>0</v>
      </c>
      <c r="J253" s="172"/>
      <c r="K253" s="172">
        <f>ROUND(E253*J253,2)</f>
        <v>0</v>
      </c>
      <c r="L253" s="172">
        <v>21</v>
      </c>
      <c r="M253" s="172">
        <f>G253*(1+L253/100)</f>
        <v>0</v>
      </c>
      <c r="N253" s="160">
        <v>0.00844</v>
      </c>
      <c r="O253" s="160">
        <f>ROUND(E253*N253,5)</f>
        <v>0.06938</v>
      </c>
      <c r="P253" s="160">
        <v>0</v>
      </c>
      <c r="Q253" s="160">
        <f>ROUND(E253*P253,5)</f>
        <v>0</v>
      </c>
      <c r="R253" s="160"/>
      <c r="S253" s="160"/>
      <c r="T253" s="161">
        <v>0.2</v>
      </c>
      <c r="U253" s="160">
        <f>ROUND(E253*T253,2)</f>
        <v>1.64</v>
      </c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 t="s">
        <v>149</v>
      </c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</row>
    <row r="254" spans="1:60" ht="12.75" outlineLevel="1">
      <c r="A254" s="151"/>
      <c r="B254" s="157"/>
      <c r="C254" s="194" t="s">
        <v>492</v>
      </c>
      <c r="D254" s="162"/>
      <c r="E254" s="168">
        <v>8.22</v>
      </c>
      <c r="F254" s="228"/>
      <c r="G254" s="172"/>
      <c r="H254" s="172"/>
      <c r="I254" s="172"/>
      <c r="J254" s="172"/>
      <c r="K254" s="172"/>
      <c r="L254" s="172"/>
      <c r="M254" s="172"/>
      <c r="N254" s="160"/>
      <c r="O254" s="160"/>
      <c r="P254" s="160"/>
      <c r="Q254" s="160"/>
      <c r="R254" s="160"/>
      <c r="S254" s="160"/>
      <c r="T254" s="161"/>
      <c r="U254" s="160"/>
      <c r="V254" s="150"/>
      <c r="W254" s="150"/>
      <c r="X254" s="150"/>
      <c r="Y254" s="150"/>
      <c r="Z254" s="150"/>
      <c r="AA254" s="150"/>
      <c r="AB254" s="150"/>
      <c r="AC254" s="150"/>
      <c r="AD254" s="150"/>
      <c r="AE254" s="150" t="s">
        <v>151</v>
      </c>
      <c r="AF254" s="150">
        <v>0</v>
      </c>
      <c r="AG254" s="150"/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</row>
    <row r="255" spans="1:60" ht="12.75" outlineLevel="1">
      <c r="A255" s="151">
        <v>131</v>
      </c>
      <c r="B255" s="157" t="s">
        <v>493</v>
      </c>
      <c r="C255" s="193" t="s">
        <v>494</v>
      </c>
      <c r="D255" s="159" t="s">
        <v>268</v>
      </c>
      <c r="E255" s="167">
        <v>8.22</v>
      </c>
      <c r="F255" s="171">
        <f>H255+J255</f>
        <v>0</v>
      </c>
      <c r="G255" s="172">
        <f>ROUND(E255*F255,2)</f>
        <v>0</v>
      </c>
      <c r="H255" s="172"/>
      <c r="I255" s="172">
        <f>ROUND(E255*H255,2)</f>
        <v>0</v>
      </c>
      <c r="J255" s="172"/>
      <c r="K255" s="172">
        <f>ROUND(E255*J255,2)</f>
        <v>0</v>
      </c>
      <c r="L255" s="172">
        <v>21</v>
      </c>
      <c r="M255" s="172">
        <f>G255*(1+L255/100)</f>
        <v>0</v>
      </c>
      <c r="N255" s="160">
        <v>0.00844</v>
      </c>
      <c r="O255" s="160">
        <f>ROUND(E255*N255,5)</f>
        <v>0.06938</v>
      </c>
      <c r="P255" s="160">
        <v>0</v>
      </c>
      <c r="Q255" s="160">
        <f>ROUND(E255*P255,5)</f>
        <v>0</v>
      </c>
      <c r="R255" s="160"/>
      <c r="S255" s="160"/>
      <c r="T255" s="161">
        <v>0.2</v>
      </c>
      <c r="U255" s="160">
        <f>ROUND(E255*T255,2)</f>
        <v>1.64</v>
      </c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150" t="s">
        <v>149</v>
      </c>
      <c r="AF255" s="150"/>
      <c r="AG255" s="150"/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</row>
    <row r="256" spans="1:60" ht="12.75" outlineLevel="1">
      <c r="A256" s="151"/>
      <c r="B256" s="157"/>
      <c r="C256" s="194" t="s">
        <v>495</v>
      </c>
      <c r="D256" s="162"/>
      <c r="E256" s="168">
        <v>8.22</v>
      </c>
      <c r="F256" s="228"/>
      <c r="G256" s="172"/>
      <c r="H256" s="172"/>
      <c r="I256" s="172"/>
      <c r="J256" s="172"/>
      <c r="K256" s="172"/>
      <c r="L256" s="172"/>
      <c r="M256" s="172"/>
      <c r="N256" s="160"/>
      <c r="O256" s="160"/>
      <c r="P256" s="160"/>
      <c r="Q256" s="160"/>
      <c r="R256" s="160"/>
      <c r="S256" s="160"/>
      <c r="T256" s="161"/>
      <c r="U256" s="16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150" t="s">
        <v>151</v>
      </c>
      <c r="AF256" s="150">
        <v>0</v>
      </c>
      <c r="AG256" s="150"/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</row>
    <row r="257" spans="1:60" ht="12.75" outlineLevel="1">
      <c r="A257" s="151">
        <v>132</v>
      </c>
      <c r="B257" s="157" t="s">
        <v>496</v>
      </c>
      <c r="C257" s="193" t="s">
        <v>497</v>
      </c>
      <c r="D257" s="159" t="s">
        <v>268</v>
      </c>
      <c r="E257" s="167">
        <v>15.1</v>
      </c>
      <c r="F257" s="171">
        <f>H257+J257</f>
        <v>0</v>
      </c>
      <c r="G257" s="172">
        <f>ROUND(E257*F257,2)</f>
        <v>0</v>
      </c>
      <c r="H257" s="172"/>
      <c r="I257" s="172">
        <f>ROUND(E257*H257,2)</f>
        <v>0</v>
      </c>
      <c r="J257" s="172"/>
      <c r="K257" s="172">
        <f>ROUND(E257*J257,2)</f>
        <v>0</v>
      </c>
      <c r="L257" s="172">
        <v>21</v>
      </c>
      <c r="M257" s="172">
        <f>G257*(1+L257/100)</f>
        <v>0</v>
      </c>
      <c r="N257" s="160">
        <v>0.00029</v>
      </c>
      <c r="O257" s="160">
        <f>ROUND(E257*N257,5)</f>
        <v>0.00438</v>
      </c>
      <c r="P257" s="160">
        <v>0</v>
      </c>
      <c r="Q257" s="160">
        <f>ROUND(E257*P257,5)</f>
        <v>0</v>
      </c>
      <c r="R257" s="160"/>
      <c r="S257" s="160"/>
      <c r="T257" s="161">
        <v>0.1</v>
      </c>
      <c r="U257" s="160">
        <f>ROUND(E257*T257,2)</f>
        <v>1.51</v>
      </c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150" t="s">
        <v>149</v>
      </c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</row>
    <row r="258" spans="1:60" ht="12.75" outlineLevel="1">
      <c r="A258" s="151"/>
      <c r="B258" s="157"/>
      <c r="C258" s="194" t="s">
        <v>498</v>
      </c>
      <c r="D258" s="162"/>
      <c r="E258" s="168">
        <v>15.1</v>
      </c>
      <c r="F258" s="228"/>
      <c r="G258" s="172"/>
      <c r="H258" s="172"/>
      <c r="I258" s="172"/>
      <c r="J258" s="172"/>
      <c r="K258" s="172"/>
      <c r="L258" s="172"/>
      <c r="M258" s="172"/>
      <c r="N258" s="160"/>
      <c r="O258" s="160"/>
      <c r="P258" s="160"/>
      <c r="Q258" s="160"/>
      <c r="R258" s="160"/>
      <c r="S258" s="160"/>
      <c r="T258" s="161"/>
      <c r="U258" s="16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150" t="s">
        <v>151</v>
      </c>
      <c r="AF258" s="150">
        <v>0</v>
      </c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</row>
    <row r="259" spans="1:60" ht="12.75" outlineLevel="1">
      <c r="A259" s="151">
        <v>133</v>
      </c>
      <c r="B259" s="157" t="s">
        <v>499</v>
      </c>
      <c r="C259" s="193" t="s">
        <v>500</v>
      </c>
      <c r="D259" s="159" t="s">
        <v>268</v>
      </c>
      <c r="E259" s="167">
        <v>15.1</v>
      </c>
      <c r="F259" s="171">
        <f>H259+J259</f>
        <v>0</v>
      </c>
      <c r="G259" s="172">
        <f>ROUND(E259*F259,2)</f>
        <v>0</v>
      </c>
      <c r="H259" s="172"/>
      <c r="I259" s="172">
        <f>ROUND(E259*H259,2)</f>
        <v>0</v>
      </c>
      <c r="J259" s="172"/>
      <c r="K259" s="172">
        <f>ROUND(E259*J259,2)</f>
        <v>0</v>
      </c>
      <c r="L259" s="172">
        <v>21</v>
      </c>
      <c r="M259" s="172">
        <f>G259*(1+L259/100)</f>
        <v>0</v>
      </c>
      <c r="N259" s="160">
        <v>0.00032</v>
      </c>
      <c r="O259" s="160">
        <f>ROUND(E259*N259,5)</f>
        <v>0.00483</v>
      </c>
      <c r="P259" s="160">
        <v>0</v>
      </c>
      <c r="Q259" s="160">
        <f>ROUND(E259*P259,5)</f>
        <v>0</v>
      </c>
      <c r="R259" s="160"/>
      <c r="S259" s="160"/>
      <c r="T259" s="161">
        <v>0.067</v>
      </c>
      <c r="U259" s="160">
        <f>ROUND(E259*T259,2)</f>
        <v>1.01</v>
      </c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150" t="s">
        <v>149</v>
      </c>
      <c r="AF259" s="150"/>
      <c r="AG259" s="150"/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</row>
    <row r="260" spans="1:60" ht="12.75" outlineLevel="1">
      <c r="A260" s="151"/>
      <c r="B260" s="157"/>
      <c r="C260" s="194" t="s">
        <v>498</v>
      </c>
      <c r="D260" s="162"/>
      <c r="E260" s="168">
        <v>15.1</v>
      </c>
      <c r="F260" s="228"/>
      <c r="G260" s="172"/>
      <c r="H260" s="172"/>
      <c r="I260" s="172"/>
      <c r="J260" s="172"/>
      <c r="K260" s="172"/>
      <c r="L260" s="172"/>
      <c r="M260" s="172"/>
      <c r="N260" s="160"/>
      <c r="O260" s="160"/>
      <c r="P260" s="160"/>
      <c r="Q260" s="160"/>
      <c r="R260" s="160"/>
      <c r="S260" s="160"/>
      <c r="T260" s="161"/>
      <c r="U260" s="16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 t="s">
        <v>151</v>
      </c>
      <c r="AF260" s="150">
        <v>0</v>
      </c>
      <c r="AG260" s="150"/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</row>
    <row r="261" spans="1:60" ht="12.75" outlineLevel="1">
      <c r="A261" s="151">
        <v>134</v>
      </c>
      <c r="B261" s="157" t="s">
        <v>501</v>
      </c>
      <c r="C261" s="193" t="s">
        <v>502</v>
      </c>
      <c r="D261" s="159" t="s">
        <v>0</v>
      </c>
      <c r="E261" s="167">
        <v>1408.4915</v>
      </c>
      <c r="F261" s="171">
        <f>H261+J261</f>
        <v>0</v>
      </c>
      <c r="G261" s="172">
        <f>ROUND(E261*F261,2)</f>
        <v>0</v>
      </c>
      <c r="H261" s="172"/>
      <c r="I261" s="172">
        <f>ROUND(E261*H261,2)</f>
        <v>0</v>
      </c>
      <c r="J261" s="172"/>
      <c r="K261" s="172">
        <f>ROUND(E261*J261,2)</f>
        <v>0</v>
      </c>
      <c r="L261" s="172">
        <v>21</v>
      </c>
      <c r="M261" s="172">
        <f>G261*(1+L261/100)</f>
        <v>0</v>
      </c>
      <c r="N261" s="160">
        <v>0</v>
      </c>
      <c r="O261" s="160">
        <f>ROUND(E261*N261,5)</f>
        <v>0</v>
      </c>
      <c r="P261" s="160">
        <v>0</v>
      </c>
      <c r="Q261" s="160">
        <f>ROUND(E261*P261,5)</f>
        <v>0</v>
      </c>
      <c r="R261" s="160"/>
      <c r="S261" s="160"/>
      <c r="T261" s="161">
        <v>0.023</v>
      </c>
      <c r="U261" s="160">
        <f>ROUND(E261*T261,2)</f>
        <v>32.4</v>
      </c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 t="s">
        <v>149</v>
      </c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</row>
    <row r="262" spans="1:31" ht="12.75">
      <c r="A262" s="152" t="s">
        <v>144</v>
      </c>
      <c r="B262" s="158" t="s">
        <v>103</v>
      </c>
      <c r="C262" s="195" t="s">
        <v>104</v>
      </c>
      <c r="D262" s="163"/>
      <c r="E262" s="169"/>
      <c r="F262" s="173"/>
      <c r="G262" s="173">
        <f>SUMIF(AE263:AE277,"&lt;&gt;NOR",G263:G277)</f>
        <v>0</v>
      </c>
      <c r="H262" s="173"/>
      <c r="I262" s="173">
        <f>SUM(I263:I277)</f>
        <v>0</v>
      </c>
      <c r="J262" s="173"/>
      <c r="K262" s="173">
        <f>SUM(K263:K277)</f>
        <v>0</v>
      </c>
      <c r="L262" s="173"/>
      <c r="M262" s="173">
        <f>SUM(M263:M277)</f>
        <v>0</v>
      </c>
      <c r="N262" s="164"/>
      <c r="O262" s="164">
        <f>SUM(O263:O277)</f>
        <v>1.44981</v>
      </c>
      <c r="P262" s="164"/>
      <c r="Q262" s="164">
        <f>SUM(Q263:Q277)</f>
        <v>0</v>
      </c>
      <c r="R262" s="164"/>
      <c r="S262" s="164"/>
      <c r="T262" s="165"/>
      <c r="U262" s="164">
        <f>SUM(U263:U277)</f>
        <v>113.62</v>
      </c>
      <c r="AE262" t="s">
        <v>145</v>
      </c>
    </row>
    <row r="263" spans="1:60" ht="22.5" outlineLevel="1">
      <c r="A263" s="151">
        <v>135</v>
      </c>
      <c r="B263" s="157" t="s">
        <v>503</v>
      </c>
      <c r="C263" s="193" t="s">
        <v>504</v>
      </c>
      <c r="D263" s="159" t="s">
        <v>268</v>
      </c>
      <c r="E263" s="167">
        <v>4</v>
      </c>
      <c r="F263" s="171">
        <f>H263+J263</f>
        <v>0</v>
      </c>
      <c r="G263" s="172">
        <f>ROUND(E263*F263,2)</f>
        <v>0</v>
      </c>
      <c r="H263" s="172"/>
      <c r="I263" s="172">
        <f>ROUND(E263*H263,2)</f>
        <v>0</v>
      </c>
      <c r="J263" s="172"/>
      <c r="K263" s="172">
        <f>ROUND(E263*J263,2)</f>
        <v>0</v>
      </c>
      <c r="L263" s="172">
        <v>21</v>
      </c>
      <c r="M263" s="172">
        <f>G263*(1+L263/100)</f>
        <v>0</v>
      </c>
      <c r="N263" s="160">
        <v>0.00421</v>
      </c>
      <c r="O263" s="160">
        <f>ROUND(E263*N263,5)</f>
        <v>0.01684</v>
      </c>
      <c r="P263" s="160">
        <v>0</v>
      </c>
      <c r="Q263" s="160">
        <f>ROUND(E263*P263,5)</f>
        <v>0</v>
      </c>
      <c r="R263" s="160"/>
      <c r="S263" s="160"/>
      <c r="T263" s="161">
        <v>0.356</v>
      </c>
      <c r="U263" s="160">
        <f>ROUND(E263*T263,2)</f>
        <v>1.42</v>
      </c>
      <c r="V263" s="150"/>
      <c r="W263" s="150"/>
      <c r="X263" s="150"/>
      <c r="Y263" s="150"/>
      <c r="Z263" s="150"/>
      <c r="AA263" s="150"/>
      <c r="AB263" s="150"/>
      <c r="AC263" s="150"/>
      <c r="AD263" s="150"/>
      <c r="AE263" s="150" t="s">
        <v>149</v>
      </c>
      <c r="AF263" s="150"/>
      <c r="AG263" s="150"/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/>
    </row>
    <row r="264" spans="1:60" ht="12.75" outlineLevel="1">
      <c r="A264" s="151"/>
      <c r="B264" s="157"/>
      <c r="C264" s="194" t="s">
        <v>481</v>
      </c>
      <c r="D264" s="162"/>
      <c r="E264" s="168">
        <v>4</v>
      </c>
      <c r="F264" s="228"/>
      <c r="G264" s="172"/>
      <c r="H264" s="172"/>
      <c r="I264" s="172"/>
      <c r="J264" s="172"/>
      <c r="K264" s="172"/>
      <c r="L264" s="172"/>
      <c r="M264" s="172"/>
      <c r="N264" s="160"/>
      <c r="O264" s="160"/>
      <c r="P264" s="160"/>
      <c r="Q264" s="160"/>
      <c r="R264" s="160"/>
      <c r="S264" s="160"/>
      <c r="T264" s="161"/>
      <c r="U264" s="160"/>
      <c r="V264" s="150"/>
      <c r="W264" s="150"/>
      <c r="X264" s="150"/>
      <c r="Y264" s="150"/>
      <c r="Z264" s="150"/>
      <c r="AA264" s="150"/>
      <c r="AB264" s="150"/>
      <c r="AC264" s="150"/>
      <c r="AD264" s="150"/>
      <c r="AE264" s="150" t="s">
        <v>151</v>
      </c>
      <c r="AF264" s="150">
        <v>0</v>
      </c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</row>
    <row r="265" spans="1:60" ht="12.75" outlineLevel="1">
      <c r="A265" s="151">
        <v>136</v>
      </c>
      <c r="B265" s="157" t="s">
        <v>505</v>
      </c>
      <c r="C265" s="193" t="s">
        <v>506</v>
      </c>
      <c r="D265" s="159" t="s">
        <v>218</v>
      </c>
      <c r="E265" s="167">
        <v>8</v>
      </c>
      <c r="F265" s="171">
        <f aca="true" t="shared" si="32" ref="F265:F275">H265+J265</f>
        <v>0</v>
      </c>
      <c r="G265" s="172">
        <f aca="true" t="shared" si="33" ref="G265:G275">ROUND(E265*F265,2)</f>
        <v>0</v>
      </c>
      <c r="H265" s="172"/>
      <c r="I265" s="172">
        <f aca="true" t="shared" si="34" ref="I265:I275">ROUND(E265*H265,2)</f>
        <v>0</v>
      </c>
      <c r="J265" s="172"/>
      <c r="K265" s="172">
        <f aca="true" t="shared" si="35" ref="K265:K275">ROUND(E265*J265,2)</f>
        <v>0</v>
      </c>
      <c r="L265" s="172">
        <v>21</v>
      </c>
      <c r="M265" s="172">
        <f aca="true" t="shared" si="36" ref="M265:M275">G265*(1+L265/100)</f>
        <v>0</v>
      </c>
      <c r="N265" s="160">
        <v>0.0451</v>
      </c>
      <c r="O265" s="160">
        <f aca="true" t="shared" si="37" ref="O265:O275">ROUND(E265*N265,5)</f>
        <v>0.3608</v>
      </c>
      <c r="P265" s="160">
        <v>0</v>
      </c>
      <c r="Q265" s="160">
        <f aca="true" t="shared" si="38" ref="Q265:Q275">ROUND(E265*P265,5)</f>
        <v>0</v>
      </c>
      <c r="R265" s="160"/>
      <c r="S265" s="160"/>
      <c r="T265" s="161">
        <v>2.35559</v>
      </c>
      <c r="U265" s="160">
        <f aca="true" t="shared" si="39" ref="U265:U275">ROUND(E265*T265,2)</f>
        <v>18.84</v>
      </c>
      <c r="V265" s="150"/>
      <c r="W265" s="150"/>
      <c r="X265" s="150"/>
      <c r="Y265" s="150"/>
      <c r="Z265" s="150"/>
      <c r="AA265" s="150"/>
      <c r="AB265" s="150"/>
      <c r="AC265" s="150"/>
      <c r="AD265" s="150"/>
      <c r="AE265" s="150" t="s">
        <v>179</v>
      </c>
      <c r="AF265" s="150"/>
      <c r="AG265" s="150"/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0"/>
      <c r="BG265" s="150"/>
      <c r="BH265" s="150"/>
    </row>
    <row r="266" spans="1:60" ht="12.75" outlineLevel="1">
      <c r="A266" s="151">
        <v>137</v>
      </c>
      <c r="B266" s="157" t="s">
        <v>507</v>
      </c>
      <c r="C266" s="193" t="s">
        <v>508</v>
      </c>
      <c r="D266" s="159" t="s">
        <v>218</v>
      </c>
      <c r="E266" s="167">
        <v>1</v>
      </c>
      <c r="F266" s="171">
        <f t="shared" si="32"/>
        <v>0</v>
      </c>
      <c r="G266" s="172">
        <f t="shared" si="33"/>
        <v>0</v>
      </c>
      <c r="H266" s="172"/>
      <c r="I266" s="172">
        <f t="shared" si="34"/>
        <v>0</v>
      </c>
      <c r="J266" s="172"/>
      <c r="K266" s="172">
        <f t="shared" si="35"/>
        <v>0</v>
      </c>
      <c r="L266" s="172">
        <v>21</v>
      </c>
      <c r="M266" s="172">
        <f t="shared" si="36"/>
        <v>0</v>
      </c>
      <c r="N266" s="160">
        <v>0.00168</v>
      </c>
      <c r="O266" s="160">
        <f t="shared" si="37"/>
        <v>0.00168</v>
      </c>
      <c r="P266" s="160">
        <v>0</v>
      </c>
      <c r="Q266" s="160">
        <f t="shared" si="38"/>
        <v>0</v>
      </c>
      <c r="R266" s="160"/>
      <c r="S266" s="160"/>
      <c r="T266" s="161">
        <v>3.10407</v>
      </c>
      <c r="U266" s="160">
        <f t="shared" si="39"/>
        <v>3.1</v>
      </c>
      <c r="V266" s="150"/>
      <c r="W266" s="150"/>
      <c r="X266" s="150"/>
      <c r="Y266" s="150"/>
      <c r="Z266" s="150"/>
      <c r="AA266" s="150"/>
      <c r="AB266" s="150"/>
      <c r="AC266" s="150"/>
      <c r="AD266" s="150"/>
      <c r="AE266" s="150" t="s">
        <v>179</v>
      </c>
      <c r="AF266" s="150"/>
      <c r="AG266" s="150"/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0"/>
      <c r="BD266" s="150"/>
      <c r="BE266" s="150"/>
      <c r="BF266" s="150"/>
      <c r="BG266" s="150"/>
      <c r="BH266" s="150"/>
    </row>
    <row r="267" spans="1:60" ht="12.75" outlineLevel="1">
      <c r="A267" s="151">
        <v>138</v>
      </c>
      <c r="B267" s="157" t="s">
        <v>509</v>
      </c>
      <c r="C267" s="193" t="s">
        <v>510</v>
      </c>
      <c r="D267" s="159" t="s">
        <v>218</v>
      </c>
      <c r="E267" s="167">
        <v>1</v>
      </c>
      <c r="F267" s="171">
        <f t="shared" si="32"/>
        <v>0</v>
      </c>
      <c r="G267" s="172">
        <f t="shared" si="33"/>
        <v>0</v>
      </c>
      <c r="H267" s="172"/>
      <c r="I267" s="172">
        <f t="shared" si="34"/>
        <v>0</v>
      </c>
      <c r="J267" s="172"/>
      <c r="K267" s="172">
        <f t="shared" si="35"/>
        <v>0</v>
      </c>
      <c r="L267" s="172">
        <v>21</v>
      </c>
      <c r="M267" s="172">
        <f t="shared" si="36"/>
        <v>0</v>
      </c>
      <c r="N267" s="160">
        <v>0.042</v>
      </c>
      <c r="O267" s="160">
        <f t="shared" si="37"/>
        <v>0.042</v>
      </c>
      <c r="P267" s="160">
        <v>0</v>
      </c>
      <c r="Q267" s="160">
        <f t="shared" si="38"/>
        <v>0</v>
      </c>
      <c r="R267" s="160"/>
      <c r="S267" s="160"/>
      <c r="T267" s="161">
        <v>0</v>
      </c>
      <c r="U267" s="160">
        <f t="shared" si="39"/>
        <v>0</v>
      </c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150" t="s">
        <v>190</v>
      </c>
      <c r="AF267" s="150"/>
      <c r="AG267" s="150"/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0"/>
      <c r="BH267" s="150"/>
    </row>
    <row r="268" spans="1:60" ht="12.75" outlineLevel="1">
      <c r="A268" s="151">
        <v>139</v>
      </c>
      <c r="B268" s="157" t="s">
        <v>511</v>
      </c>
      <c r="C268" s="193" t="s">
        <v>512</v>
      </c>
      <c r="D268" s="159" t="s">
        <v>218</v>
      </c>
      <c r="E268" s="167">
        <v>4</v>
      </c>
      <c r="F268" s="171">
        <f t="shared" si="32"/>
        <v>0</v>
      </c>
      <c r="G268" s="172">
        <f t="shared" si="33"/>
        <v>0</v>
      </c>
      <c r="H268" s="172"/>
      <c r="I268" s="172">
        <f t="shared" si="34"/>
        <v>0</v>
      </c>
      <c r="J268" s="172"/>
      <c r="K268" s="172">
        <f t="shared" si="35"/>
        <v>0</v>
      </c>
      <c r="L268" s="172">
        <v>21</v>
      </c>
      <c r="M268" s="172">
        <f t="shared" si="36"/>
        <v>0</v>
      </c>
      <c r="N268" s="160">
        <v>0.00142</v>
      </c>
      <c r="O268" s="160">
        <f t="shared" si="37"/>
        <v>0.00568</v>
      </c>
      <c r="P268" s="160">
        <v>0</v>
      </c>
      <c r="Q268" s="160">
        <f t="shared" si="38"/>
        <v>0</v>
      </c>
      <c r="R268" s="160"/>
      <c r="S268" s="160"/>
      <c r="T268" s="161">
        <v>2.04344</v>
      </c>
      <c r="U268" s="160">
        <f t="shared" si="39"/>
        <v>8.17</v>
      </c>
      <c r="V268" s="150"/>
      <c r="W268" s="150"/>
      <c r="X268" s="150"/>
      <c r="Y268" s="150"/>
      <c r="Z268" s="150"/>
      <c r="AA268" s="150"/>
      <c r="AB268" s="150"/>
      <c r="AC268" s="150"/>
      <c r="AD268" s="150"/>
      <c r="AE268" s="150" t="s">
        <v>179</v>
      </c>
      <c r="AF268" s="150"/>
      <c r="AG268" s="150"/>
      <c r="AH268" s="150"/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0"/>
      <c r="BB268" s="150"/>
      <c r="BC268" s="150"/>
      <c r="BD268" s="150"/>
      <c r="BE268" s="150"/>
      <c r="BF268" s="150"/>
      <c r="BG268" s="150"/>
      <c r="BH268" s="150"/>
    </row>
    <row r="269" spans="1:60" ht="12.75" outlineLevel="1">
      <c r="A269" s="151">
        <v>140</v>
      </c>
      <c r="B269" s="157" t="s">
        <v>513</v>
      </c>
      <c r="C269" s="193" t="s">
        <v>514</v>
      </c>
      <c r="D269" s="159" t="s">
        <v>218</v>
      </c>
      <c r="E269" s="167">
        <v>4</v>
      </c>
      <c r="F269" s="171">
        <f t="shared" si="32"/>
        <v>0</v>
      </c>
      <c r="G269" s="172">
        <f t="shared" si="33"/>
        <v>0</v>
      </c>
      <c r="H269" s="172"/>
      <c r="I269" s="172">
        <f t="shared" si="34"/>
        <v>0</v>
      </c>
      <c r="J269" s="172"/>
      <c r="K269" s="172">
        <f t="shared" si="35"/>
        <v>0</v>
      </c>
      <c r="L269" s="172">
        <v>21</v>
      </c>
      <c r="M269" s="172">
        <f t="shared" si="36"/>
        <v>0</v>
      </c>
      <c r="N269" s="160">
        <v>0.0145</v>
      </c>
      <c r="O269" s="160">
        <f t="shared" si="37"/>
        <v>0.058</v>
      </c>
      <c r="P269" s="160">
        <v>0</v>
      </c>
      <c r="Q269" s="160">
        <f t="shared" si="38"/>
        <v>0</v>
      </c>
      <c r="R269" s="160"/>
      <c r="S269" s="160"/>
      <c r="T269" s="161">
        <v>0</v>
      </c>
      <c r="U269" s="160">
        <f t="shared" si="39"/>
        <v>0</v>
      </c>
      <c r="V269" s="150"/>
      <c r="W269" s="150"/>
      <c r="X269" s="150"/>
      <c r="Y269" s="150"/>
      <c r="Z269" s="150"/>
      <c r="AA269" s="150"/>
      <c r="AB269" s="150"/>
      <c r="AC269" s="150"/>
      <c r="AD269" s="150"/>
      <c r="AE269" s="150" t="s">
        <v>190</v>
      </c>
      <c r="AF269" s="150"/>
      <c r="AG269" s="150"/>
      <c r="AH269" s="150"/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150"/>
      <c r="BD269" s="150"/>
      <c r="BE269" s="150"/>
      <c r="BF269" s="150"/>
      <c r="BG269" s="150"/>
      <c r="BH269" s="150"/>
    </row>
    <row r="270" spans="1:60" ht="12.75" outlineLevel="1">
      <c r="A270" s="151">
        <v>141</v>
      </c>
      <c r="B270" s="157" t="s">
        <v>515</v>
      </c>
      <c r="C270" s="193" t="s">
        <v>516</v>
      </c>
      <c r="D270" s="159" t="s">
        <v>218</v>
      </c>
      <c r="E270" s="167">
        <v>3</v>
      </c>
      <c r="F270" s="171">
        <f t="shared" si="32"/>
        <v>0</v>
      </c>
      <c r="G270" s="172">
        <f t="shared" si="33"/>
        <v>0</v>
      </c>
      <c r="H270" s="172"/>
      <c r="I270" s="172">
        <f t="shared" si="34"/>
        <v>0</v>
      </c>
      <c r="J270" s="172"/>
      <c r="K270" s="172">
        <f t="shared" si="35"/>
        <v>0</v>
      </c>
      <c r="L270" s="172">
        <v>21</v>
      </c>
      <c r="M270" s="172">
        <f t="shared" si="36"/>
        <v>0</v>
      </c>
      <c r="N270" s="160">
        <v>0.00162</v>
      </c>
      <c r="O270" s="160">
        <f t="shared" si="37"/>
        <v>0.00486</v>
      </c>
      <c r="P270" s="160">
        <v>0</v>
      </c>
      <c r="Q270" s="160">
        <f t="shared" si="38"/>
        <v>0</v>
      </c>
      <c r="R270" s="160"/>
      <c r="S270" s="160"/>
      <c r="T270" s="161">
        <v>2.04392</v>
      </c>
      <c r="U270" s="160">
        <f t="shared" si="39"/>
        <v>6.13</v>
      </c>
      <c r="V270" s="150"/>
      <c r="W270" s="150"/>
      <c r="X270" s="150"/>
      <c r="Y270" s="150"/>
      <c r="Z270" s="150"/>
      <c r="AA270" s="150"/>
      <c r="AB270" s="150"/>
      <c r="AC270" s="150"/>
      <c r="AD270" s="150"/>
      <c r="AE270" s="150" t="s">
        <v>179</v>
      </c>
      <c r="AF270" s="150"/>
      <c r="AG270" s="150"/>
      <c r="AH270" s="150"/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  <c r="BC270" s="150"/>
      <c r="BD270" s="150"/>
      <c r="BE270" s="150"/>
      <c r="BF270" s="150"/>
      <c r="BG270" s="150"/>
      <c r="BH270" s="150"/>
    </row>
    <row r="271" spans="1:60" ht="12.75" outlineLevel="1">
      <c r="A271" s="151">
        <v>142</v>
      </c>
      <c r="B271" s="157" t="s">
        <v>517</v>
      </c>
      <c r="C271" s="193" t="s">
        <v>518</v>
      </c>
      <c r="D271" s="159" t="s">
        <v>218</v>
      </c>
      <c r="E271" s="167">
        <v>3</v>
      </c>
      <c r="F271" s="171">
        <f t="shared" si="32"/>
        <v>0</v>
      </c>
      <c r="G271" s="172">
        <f t="shared" si="33"/>
        <v>0</v>
      </c>
      <c r="H271" s="172"/>
      <c r="I271" s="172">
        <f t="shared" si="34"/>
        <v>0</v>
      </c>
      <c r="J271" s="172"/>
      <c r="K271" s="172">
        <f t="shared" si="35"/>
        <v>0</v>
      </c>
      <c r="L271" s="172">
        <v>21</v>
      </c>
      <c r="M271" s="172">
        <f t="shared" si="36"/>
        <v>0</v>
      </c>
      <c r="N271" s="160">
        <v>0.016</v>
      </c>
      <c r="O271" s="160">
        <f t="shared" si="37"/>
        <v>0.048</v>
      </c>
      <c r="P271" s="160">
        <v>0</v>
      </c>
      <c r="Q271" s="160">
        <f t="shared" si="38"/>
        <v>0</v>
      </c>
      <c r="R271" s="160"/>
      <c r="S271" s="160"/>
      <c r="T271" s="161">
        <v>0</v>
      </c>
      <c r="U271" s="160">
        <f t="shared" si="39"/>
        <v>0</v>
      </c>
      <c r="V271" s="150"/>
      <c r="W271" s="150"/>
      <c r="X271" s="150"/>
      <c r="Y271" s="150"/>
      <c r="Z271" s="150"/>
      <c r="AA271" s="150"/>
      <c r="AB271" s="150"/>
      <c r="AC271" s="150"/>
      <c r="AD271" s="150"/>
      <c r="AE271" s="150" t="s">
        <v>190</v>
      </c>
      <c r="AF271" s="150"/>
      <c r="AG271" s="150"/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0"/>
      <c r="BH271" s="150"/>
    </row>
    <row r="272" spans="1:60" ht="12.75" outlineLevel="1">
      <c r="A272" s="151">
        <v>143</v>
      </c>
      <c r="B272" s="157" t="s">
        <v>519</v>
      </c>
      <c r="C272" s="193" t="s">
        <v>520</v>
      </c>
      <c r="D272" s="159" t="s">
        <v>218</v>
      </c>
      <c r="E272" s="167">
        <v>1</v>
      </c>
      <c r="F272" s="171">
        <f t="shared" si="32"/>
        <v>0</v>
      </c>
      <c r="G272" s="172">
        <f t="shared" si="33"/>
        <v>0</v>
      </c>
      <c r="H272" s="172"/>
      <c r="I272" s="172">
        <f t="shared" si="34"/>
        <v>0</v>
      </c>
      <c r="J272" s="172"/>
      <c r="K272" s="172">
        <f t="shared" si="35"/>
        <v>0</v>
      </c>
      <c r="L272" s="172">
        <v>21</v>
      </c>
      <c r="M272" s="172">
        <f t="shared" si="36"/>
        <v>0</v>
      </c>
      <c r="N272" s="160">
        <v>0.00182</v>
      </c>
      <c r="O272" s="160">
        <f t="shared" si="37"/>
        <v>0.00182</v>
      </c>
      <c r="P272" s="160">
        <v>0</v>
      </c>
      <c r="Q272" s="160">
        <f t="shared" si="38"/>
        <v>0</v>
      </c>
      <c r="R272" s="160"/>
      <c r="S272" s="160"/>
      <c r="T272" s="161">
        <v>2.09441</v>
      </c>
      <c r="U272" s="160">
        <f t="shared" si="39"/>
        <v>2.09</v>
      </c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 t="s">
        <v>179</v>
      </c>
      <c r="AF272" s="150"/>
      <c r="AG272" s="150"/>
      <c r="AH272" s="150"/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0"/>
      <c r="BH272" s="150"/>
    </row>
    <row r="273" spans="1:60" ht="12.75" outlineLevel="1">
      <c r="A273" s="151">
        <v>144</v>
      </c>
      <c r="B273" s="157" t="s">
        <v>521</v>
      </c>
      <c r="C273" s="193" t="s">
        <v>522</v>
      </c>
      <c r="D273" s="159" t="s">
        <v>218</v>
      </c>
      <c r="E273" s="167">
        <v>1</v>
      </c>
      <c r="F273" s="171">
        <f t="shared" si="32"/>
        <v>0</v>
      </c>
      <c r="G273" s="172">
        <f t="shared" si="33"/>
        <v>0</v>
      </c>
      <c r="H273" s="172"/>
      <c r="I273" s="172">
        <f t="shared" si="34"/>
        <v>0</v>
      </c>
      <c r="J273" s="172"/>
      <c r="K273" s="172">
        <f t="shared" si="35"/>
        <v>0</v>
      </c>
      <c r="L273" s="172">
        <v>21</v>
      </c>
      <c r="M273" s="172">
        <f t="shared" si="36"/>
        <v>0</v>
      </c>
      <c r="N273" s="160">
        <v>0.017</v>
      </c>
      <c r="O273" s="160">
        <f t="shared" si="37"/>
        <v>0.017</v>
      </c>
      <c r="P273" s="160">
        <v>0</v>
      </c>
      <c r="Q273" s="160">
        <f t="shared" si="38"/>
        <v>0</v>
      </c>
      <c r="R273" s="160"/>
      <c r="S273" s="160"/>
      <c r="T273" s="161">
        <v>0</v>
      </c>
      <c r="U273" s="160">
        <f t="shared" si="39"/>
        <v>0</v>
      </c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50" t="s">
        <v>190</v>
      </c>
      <c r="AF273" s="150"/>
      <c r="AG273" s="150"/>
      <c r="AH273" s="150"/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0"/>
      <c r="BH273" s="150"/>
    </row>
    <row r="274" spans="1:60" ht="12.75" outlineLevel="1">
      <c r="A274" s="151">
        <v>145</v>
      </c>
      <c r="B274" s="157" t="s">
        <v>523</v>
      </c>
      <c r="C274" s="193" t="s">
        <v>524</v>
      </c>
      <c r="D274" s="159" t="s">
        <v>218</v>
      </c>
      <c r="E274" s="167">
        <v>8</v>
      </c>
      <c r="F274" s="171">
        <f t="shared" si="32"/>
        <v>0</v>
      </c>
      <c r="G274" s="172">
        <f t="shared" si="33"/>
        <v>0</v>
      </c>
      <c r="H274" s="172"/>
      <c r="I274" s="172">
        <f t="shared" si="34"/>
        <v>0</v>
      </c>
      <c r="J274" s="172"/>
      <c r="K274" s="172">
        <f t="shared" si="35"/>
        <v>0</v>
      </c>
      <c r="L274" s="172">
        <v>21</v>
      </c>
      <c r="M274" s="172">
        <f t="shared" si="36"/>
        <v>0</v>
      </c>
      <c r="N274" s="160">
        <v>0.0008</v>
      </c>
      <c r="O274" s="160">
        <f t="shared" si="37"/>
        <v>0.0064</v>
      </c>
      <c r="P274" s="160">
        <v>0</v>
      </c>
      <c r="Q274" s="160">
        <f t="shared" si="38"/>
        <v>0</v>
      </c>
      <c r="R274" s="160"/>
      <c r="S274" s="160"/>
      <c r="T274" s="161">
        <v>0</v>
      </c>
      <c r="U274" s="160">
        <f t="shared" si="39"/>
        <v>0</v>
      </c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150" t="s">
        <v>190</v>
      </c>
      <c r="AF274" s="150"/>
      <c r="AG274" s="150"/>
      <c r="AH274" s="150"/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0"/>
      <c r="BH274" s="150"/>
    </row>
    <row r="275" spans="1:60" ht="12.75" outlineLevel="1">
      <c r="A275" s="151">
        <v>146</v>
      </c>
      <c r="B275" s="157" t="s">
        <v>525</v>
      </c>
      <c r="C275" s="193" t="s">
        <v>526</v>
      </c>
      <c r="D275" s="159" t="s">
        <v>194</v>
      </c>
      <c r="E275" s="167">
        <v>59.115</v>
      </c>
      <c r="F275" s="171">
        <f t="shared" si="32"/>
        <v>0</v>
      </c>
      <c r="G275" s="172">
        <f t="shared" si="33"/>
        <v>0</v>
      </c>
      <c r="H275" s="172"/>
      <c r="I275" s="172">
        <f t="shared" si="34"/>
        <v>0</v>
      </c>
      <c r="J275" s="172"/>
      <c r="K275" s="172">
        <f t="shared" si="35"/>
        <v>0</v>
      </c>
      <c r="L275" s="172">
        <v>21</v>
      </c>
      <c r="M275" s="172">
        <f t="shared" si="36"/>
        <v>0</v>
      </c>
      <c r="N275" s="160">
        <v>0.015</v>
      </c>
      <c r="O275" s="160">
        <f t="shared" si="37"/>
        <v>0.88673</v>
      </c>
      <c r="P275" s="160">
        <v>0</v>
      </c>
      <c r="Q275" s="160">
        <f t="shared" si="38"/>
        <v>0</v>
      </c>
      <c r="R275" s="160"/>
      <c r="S275" s="160"/>
      <c r="T275" s="161">
        <v>1.24957</v>
      </c>
      <c r="U275" s="160">
        <f t="shared" si="39"/>
        <v>73.87</v>
      </c>
      <c r="V275" s="150"/>
      <c r="W275" s="150"/>
      <c r="X275" s="150"/>
      <c r="Y275" s="150"/>
      <c r="Z275" s="150"/>
      <c r="AA275" s="150"/>
      <c r="AB275" s="150"/>
      <c r="AC275" s="150"/>
      <c r="AD275" s="150"/>
      <c r="AE275" s="150" t="s">
        <v>179</v>
      </c>
      <c r="AF275" s="150"/>
      <c r="AG275" s="150"/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</row>
    <row r="276" spans="1:60" ht="12.75" outlineLevel="1">
      <c r="A276" s="151"/>
      <c r="B276" s="157"/>
      <c r="C276" s="194" t="s">
        <v>527</v>
      </c>
      <c r="D276" s="162"/>
      <c r="E276" s="168">
        <v>59.115</v>
      </c>
      <c r="F276" s="228"/>
      <c r="G276" s="172"/>
      <c r="H276" s="172"/>
      <c r="I276" s="172"/>
      <c r="J276" s="172"/>
      <c r="K276" s="172"/>
      <c r="L276" s="172"/>
      <c r="M276" s="172"/>
      <c r="N276" s="160"/>
      <c r="O276" s="160"/>
      <c r="P276" s="160"/>
      <c r="Q276" s="160"/>
      <c r="R276" s="160"/>
      <c r="S276" s="160"/>
      <c r="T276" s="161"/>
      <c r="U276" s="160"/>
      <c r="V276" s="150"/>
      <c r="W276" s="150"/>
      <c r="X276" s="150"/>
      <c r="Y276" s="150"/>
      <c r="Z276" s="150"/>
      <c r="AA276" s="150"/>
      <c r="AB276" s="150"/>
      <c r="AC276" s="150"/>
      <c r="AD276" s="150"/>
      <c r="AE276" s="150" t="s">
        <v>151</v>
      </c>
      <c r="AF276" s="150">
        <v>0</v>
      </c>
      <c r="AG276" s="150"/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0"/>
      <c r="BH276" s="150"/>
    </row>
    <row r="277" spans="1:60" ht="12.75" outlineLevel="1">
      <c r="A277" s="151">
        <v>147</v>
      </c>
      <c r="B277" s="157" t="s">
        <v>528</v>
      </c>
      <c r="C277" s="193" t="s">
        <v>529</v>
      </c>
      <c r="D277" s="159" t="s">
        <v>0</v>
      </c>
      <c r="E277" s="167">
        <v>1596.6159</v>
      </c>
      <c r="F277" s="171">
        <f>H277+J277</f>
        <v>0</v>
      </c>
      <c r="G277" s="172">
        <f>ROUND(E277*F277,2)</f>
        <v>0</v>
      </c>
      <c r="H277" s="172"/>
      <c r="I277" s="172">
        <f>ROUND(E277*H277,2)</f>
        <v>0</v>
      </c>
      <c r="J277" s="172"/>
      <c r="K277" s="172">
        <f>ROUND(E277*J277,2)</f>
        <v>0</v>
      </c>
      <c r="L277" s="172">
        <v>21</v>
      </c>
      <c r="M277" s="172">
        <f>G277*(1+L277/100)</f>
        <v>0</v>
      </c>
      <c r="N277" s="160">
        <v>0</v>
      </c>
      <c r="O277" s="160">
        <f>ROUND(E277*N277,5)</f>
        <v>0</v>
      </c>
      <c r="P277" s="160">
        <v>0</v>
      </c>
      <c r="Q277" s="160">
        <f>ROUND(E277*P277,5)</f>
        <v>0</v>
      </c>
      <c r="R277" s="160"/>
      <c r="S277" s="160"/>
      <c r="T277" s="161">
        <v>0</v>
      </c>
      <c r="U277" s="160">
        <f>ROUND(E277*T277,2)</f>
        <v>0</v>
      </c>
      <c r="V277" s="150"/>
      <c r="W277" s="150"/>
      <c r="X277" s="150"/>
      <c r="Y277" s="150"/>
      <c r="Z277" s="150"/>
      <c r="AA277" s="150"/>
      <c r="AB277" s="150"/>
      <c r="AC277" s="150"/>
      <c r="AD277" s="150"/>
      <c r="AE277" s="150" t="s">
        <v>149</v>
      </c>
      <c r="AF277" s="150"/>
      <c r="AG277" s="150"/>
      <c r="AH277" s="150"/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  <c r="BC277" s="150"/>
      <c r="BD277" s="150"/>
      <c r="BE277" s="150"/>
      <c r="BF277" s="150"/>
      <c r="BG277" s="150"/>
      <c r="BH277" s="150"/>
    </row>
    <row r="278" spans="1:31" ht="12.75">
      <c r="A278" s="152" t="s">
        <v>144</v>
      </c>
      <c r="B278" s="158" t="s">
        <v>105</v>
      </c>
      <c r="C278" s="195" t="s">
        <v>106</v>
      </c>
      <c r="D278" s="163"/>
      <c r="E278" s="169"/>
      <c r="F278" s="173"/>
      <c r="G278" s="173">
        <f>SUMIF(AE279:AE281,"&lt;&gt;NOR",G279:G281)</f>
        <v>0</v>
      </c>
      <c r="H278" s="173"/>
      <c r="I278" s="173">
        <f>SUM(I279:I281)</f>
        <v>0</v>
      </c>
      <c r="J278" s="173"/>
      <c r="K278" s="173">
        <f>SUM(K279:K281)</f>
        <v>0</v>
      </c>
      <c r="L278" s="173"/>
      <c r="M278" s="173">
        <f>SUM(M279:M281)</f>
        <v>0</v>
      </c>
      <c r="N278" s="164"/>
      <c r="O278" s="164">
        <f>SUM(O279:O281)</f>
        <v>0</v>
      </c>
      <c r="P278" s="164"/>
      <c r="Q278" s="164">
        <f>SUM(Q279:Q281)</f>
        <v>0</v>
      </c>
      <c r="R278" s="164"/>
      <c r="S278" s="164"/>
      <c r="T278" s="165"/>
      <c r="U278" s="164">
        <f>SUM(U279:U281)</f>
        <v>0</v>
      </c>
      <c r="AE278" t="s">
        <v>145</v>
      </c>
    </row>
    <row r="279" spans="1:60" ht="12.75" outlineLevel="1">
      <c r="A279" s="151">
        <v>148</v>
      </c>
      <c r="B279" s="157" t="s">
        <v>59</v>
      </c>
      <c r="C279" s="193" t="s">
        <v>530</v>
      </c>
      <c r="D279" s="159" t="s">
        <v>218</v>
      </c>
      <c r="E279" s="167">
        <v>1</v>
      </c>
      <c r="F279" s="171">
        <f>H279+J279</f>
        <v>0</v>
      </c>
      <c r="G279" s="172">
        <f>ROUND(E279*F279,2)</f>
        <v>0</v>
      </c>
      <c r="H279" s="172"/>
      <c r="I279" s="172">
        <f>ROUND(E279*H279,2)</f>
        <v>0</v>
      </c>
      <c r="J279" s="172"/>
      <c r="K279" s="172">
        <f>ROUND(E279*J279,2)</f>
        <v>0</v>
      </c>
      <c r="L279" s="172">
        <v>21</v>
      </c>
      <c r="M279" s="172">
        <f>G279*(1+L279/100)</f>
        <v>0</v>
      </c>
      <c r="N279" s="160">
        <v>0</v>
      </c>
      <c r="O279" s="160">
        <f>ROUND(E279*N279,5)</f>
        <v>0</v>
      </c>
      <c r="P279" s="160">
        <v>0</v>
      </c>
      <c r="Q279" s="160">
        <f>ROUND(E279*P279,5)</f>
        <v>0</v>
      </c>
      <c r="R279" s="160"/>
      <c r="S279" s="160"/>
      <c r="T279" s="161">
        <v>0</v>
      </c>
      <c r="U279" s="160">
        <f>ROUND(E279*T279,2)</f>
        <v>0</v>
      </c>
      <c r="V279" s="150"/>
      <c r="W279" s="150"/>
      <c r="X279" s="150"/>
      <c r="Y279" s="150"/>
      <c r="Z279" s="150"/>
      <c r="AA279" s="150"/>
      <c r="AB279" s="150"/>
      <c r="AC279" s="150"/>
      <c r="AD279" s="150"/>
      <c r="AE279" s="150" t="s">
        <v>149</v>
      </c>
      <c r="AF279" s="150"/>
      <c r="AG279" s="150"/>
      <c r="AH279" s="150"/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0"/>
      <c r="AX279" s="150"/>
      <c r="AY279" s="150"/>
      <c r="AZ279" s="150"/>
      <c r="BA279" s="150"/>
      <c r="BB279" s="150"/>
      <c r="BC279" s="150"/>
      <c r="BD279" s="150"/>
      <c r="BE279" s="150"/>
      <c r="BF279" s="150"/>
      <c r="BG279" s="150"/>
      <c r="BH279" s="150"/>
    </row>
    <row r="280" spans="1:60" ht="12.75" outlineLevel="1">
      <c r="A280" s="151">
        <v>149</v>
      </c>
      <c r="B280" s="157" t="s">
        <v>63</v>
      </c>
      <c r="C280" s="193" t="s">
        <v>531</v>
      </c>
      <c r="D280" s="159" t="s">
        <v>218</v>
      </c>
      <c r="E280" s="167">
        <v>1</v>
      </c>
      <c r="F280" s="171">
        <f>H280+J280</f>
        <v>0</v>
      </c>
      <c r="G280" s="172">
        <f>ROUND(E280*F280,2)</f>
        <v>0</v>
      </c>
      <c r="H280" s="172"/>
      <c r="I280" s="172">
        <f>ROUND(E280*H280,2)</f>
        <v>0</v>
      </c>
      <c r="J280" s="172"/>
      <c r="K280" s="172">
        <f>ROUND(E280*J280,2)</f>
        <v>0</v>
      </c>
      <c r="L280" s="172">
        <v>21</v>
      </c>
      <c r="M280" s="172">
        <f>G280*(1+L280/100)</f>
        <v>0</v>
      </c>
      <c r="N280" s="160">
        <v>0</v>
      </c>
      <c r="O280" s="160">
        <f>ROUND(E280*N280,5)</f>
        <v>0</v>
      </c>
      <c r="P280" s="160">
        <v>0</v>
      </c>
      <c r="Q280" s="160">
        <f>ROUND(E280*P280,5)</f>
        <v>0</v>
      </c>
      <c r="R280" s="160"/>
      <c r="S280" s="160"/>
      <c r="T280" s="161">
        <v>0</v>
      </c>
      <c r="U280" s="160">
        <f>ROUND(E280*T280,2)</f>
        <v>0</v>
      </c>
      <c r="V280" s="150"/>
      <c r="W280" s="150"/>
      <c r="X280" s="150"/>
      <c r="Y280" s="150"/>
      <c r="Z280" s="150"/>
      <c r="AA280" s="150"/>
      <c r="AB280" s="150"/>
      <c r="AC280" s="150"/>
      <c r="AD280" s="150"/>
      <c r="AE280" s="150" t="s">
        <v>149</v>
      </c>
      <c r="AF280" s="150"/>
      <c r="AG280" s="150"/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50"/>
      <c r="BB280" s="150"/>
      <c r="BC280" s="150"/>
      <c r="BD280" s="150"/>
      <c r="BE280" s="150"/>
      <c r="BF280" s="150"/>
      <c r="BG280" s="150"/>
      <c r="BH280" s="150"/>
    </row>
    <row r="281" spans="1:60" ht="12.75" outlineLevel="1">
      <c r="A281" s="151">
        <v>150</v>
      </c>
      <c r="B281" s="157" t="s">
        <v>532</v>
      </c>
      <c r="C281" s="193" t="s">
        <v>533</v>
      </c>
      <c r="D281" s="159" t="s">
        <v>0</v>
      </c>
      <c r="E281" s="167">
        <v>450</v>
      </c>
      <c r="F281" s="171">
        <f>H281+J281</f>
        <v>0</v>
      </c>
      <c r="G281" s="172">
        <f>ROUND(E281*F281,2)</f>
        <v>0</v>
      </c>
      <c r="H281" s="172"/>
      <c r="I281" s="172">
        <f>ROUND(E281*H281,2)</f>
        <v>0</v>
      </c>
      <c r="J281" s="172"/>
      <c r="K281" s="172">
        <f>ROUND(E281*J281,2)</f>
        <v>0</v>
      </c>
      <c r="L281" s="172">
        <v>21</v>
      </c>
      <c r="M281" s="172">
        <f>G281*(1+L281/100)</f>
        <v>0</v>
      </c>
      <c r="N281" s="160">
        <v>0</v>
      </c>
      <c r="O281" s="160">
        <f>ROUND(E281*N281,5)</f>
        <v>0</v>
      </c>
      <c r="P281" s="160">
        <v>0</v>
      </c>
      <c r="Q281" s="160">
        <f>ROUND(E281*P281,5)</f>
        <v>0</v>
      </c>
      <c r="R281" s="160"/>
      <c r="S281" s="160"/>
      <c r="T281" s="161">
        <v>0</v>
      </c>
      <c r="U281" s="160">
        <f>ROUND(E281*T281,2)</f>
        <v>0</v>
      </c>
      <c r="V281" s="150"/>
      <c r="W281" s="150"/>
      <c r="X281" s="150"/>
      <c r="Y281" s="150"/>
      <c r="Z281" s="150"/>
      <c r="AA281" s="150"/>
      <c r="AB281" s="150"/>
      <c r="AC281" s="150"/>
      <c r="AD281" s="150"/>
      <c r="AE281" s="150" t="s">
        <v>149</v>
      </c>
      <c r="AF281" s="150"/>
      <c r="AG281" s="150"/>
      <c r="AH281" s="150"/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  <c r="BC281" s="150"/>
      <c r="BD281" s="150"/>
      <c r="BE281" s="150"/>
      <c r="BF281" s="150"/>
      <c r="BG281" s="150"/>
      <c r="BH281" s="150"/>
    </row>
    <row r="282" spans="1:31" ht="12.75">
      <c r="A282" s="152" t="s">
        <v>144</v>
      </c>
      <c r="B282" s="158" t="s">
        <v>107</v>
      </c>
      <c r="C282" s="195" t="s">
        <v>108</v>
      </c>
      <c r="D282" s="163"/>
      <c r="E282" s="169"/>
      <c r="F282" s="173"/>
      <c r="G282" s="173">
        <f>SUMIF(AE283:AE293,"&lt;&gt;NOR",G283:G293)</f>
        <v>0</v>
      </c>
      <c r="H282" s="173"/>
      <c r="I282" s="173">
        <f>SUM(I283:I293)</f>
        <v>0</v>
      </c>
      <c r="J282" s="173"/>
      <c r="K282" s="173">
        <f>SUM(K283:K293)</f>
        <v>0</v>
      </c>
      <c r="L282" s="173"/>
      <c r="M282" s="173">
        <f>SUM(M283:M293)</f>
        <v>0</v>
      </c>
      <c r="N282" s="164"/>
      <c r="O282" s="164">
        <f>SUM(O283:O293)</f>
        <v>0.7402700000000001</v>
      </c>
      <c r="P282" s="164"/>
      <c r="Q282" s="164">
        <f>SUM(Q283:Q293)</f>
        <v>0</v>
      </c>
      <c r="R282" s="164"/>
      <c r="S282" s="164"/>
      <c r="T282" s="165"/>
      <c r="U282" s="164">
        <f>SUM(U283:U293)</f>
        <v>44.44</v>
      </c>
      <c r="AE282" t="s">
        <v>145</v>
      </c>
    </row>
    <row r="283" spans="1:60" ht="12.75" outlineLevel="1">
      <c r="A283" s="151">
        <v>151</v>
      </c>
      <c r="B283" s="157" t="s">
        <v>534</v>
      </c>
      <c r="C283" s="193" t="s">
        <v>535</v>
      </c>
      <c r="D283" s="159" t="s">
        <v>194</v>
      </c>
      <c r="E283" s="167">
        <v>30.52</v>
      </c>
      <c r="F283" s="171">
        <f>H283+J283</f>
        <v>0</v>
      </c>
      <c r="G283" s="172">
        <f>ROUND(E283*F283,2)</f>
        <v>0</v>
      </c>
      <c r="H283" s="172"/>
      <c r="I283" s="172">
        <f>ROUND(E283*H283,2)</f>
        <v>0</v>
      </c>
      <c r="J283" s="172"/>
      <c r="K283" s="172">
        <f>ROUND(E283*J283,2)</f>
        <v>0</v>
      </c>
      <c r="L283" s="172">
        <v>21</v>
      </c>
      <c r="M283" s="172">
        <f>G283*(1+L283/100)</f>
        <v>0</v>
      </c>
      <c r="N283" s="160">
        <v>0</v>
      </c>
      <c r="O283" s="160">
        <f>ROUND(E283*N283,5)</f>
        <v>0</v>
      </c>
      <c r="P283" s="160">
        <v>0</v>
      </c>
      <c r="Q283" s="160">
        <f>ROUND(E283*P283,5)</f>
        <v>0</v>
      </c>
      <c r="R283" s="160"/>
      <c r="S283" s="160"/>
      <c r="T283" s="161">
        <v>0.016</v>
      </c>
      <c r="U283" s="160">
        <f>ROUND(E283*T283,2)</f>
        <v>0.49</v>
      </c>
      <c r="V283" s="150"/>
      <c r="W283" s="150"/>
      <c r="X283" s="150"/>
      <c r="Y283" s="150"/>
      <c r="Z283" s="150"/>
      <c r="AA283" s="150"/>
      <c r="AB283" s="150"/>
      <c r="AC283" s="150"/>
      <c r="AD283" s="150"/>
      <c r="AE283" s="150" t="s">
        <v>149</v>
      </c>
      <c r="AF283" s="150"/>
      <c r="AG283" s="150"/>
      <c r="AH283" s="150"/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  <c r="AT283" s="150"/>
      <c r="AU283" s="150"/>
      <c r="AV283" s="150"/>
      <c r="AW283" s="150"/>
      <c r="AX283" s="150"/>
      <c r="AY283" s="150"/>
      <c r="AZ283" s="150"/>
      <c r="BA283" s="150"/>
      <c r="BB283" s="150"/>
      <c r="BC283" s="150"/>
      <c r="BD283" s="150"/>
      <c r="BE283" s="150"/>
      <c r="BF283" s="150"/>
      <c r="BG283" s="150"/>
      <c r="BH283" s="150"/>
    </row>
    <row r="284" spans="1:60" ht="12.75" outlineLevel="1">
      <c r="A284" s="151"/>
      <c r="B284" s="157"/>
      <c r="C284" s="194" t="s">
        <v>536</v>
      </c>
      <c r="D284" s="162"/>
      <c r="E284" s="168">
        <v>30.52</v>
      </c>
      <c r="F284" s="228"/>
      <c r="G284" s="172"/>
      <c r="H284" s="172"/>
      <c r="I284" s="172"/>
      <c r="J284" s="172"/>
      <c r="K284" s="172"/>
      <c r="L284" s="172"/>
      <c r="M284" s="172"/>
      <c r="N284" s="160"/>
      <c r="O284" s="160"/>
      <c r="P284" s="160"/>
      <c r="Q284" s="160"/>
      <c r="R284" s="160"/>
      <c r="S284" s="160"/>
      <c r="T284" s="161"/>
      <c r="U284" s="160"/>
      <c r="V284" s="150"/>
      <c r="W284" s="150"/>
      <c r="X284" s="150"/>
      <c r="Y284" s="150"/>
      <c r="Z284" s="150"/>
      <c r="AA284" s="150"/>
      <c r="AB284" s="150"/>
      <c r="AC284" s="150"/>
      <c r="AD284" s="150"/>
      <c r="AE284" s="150" t="s">
        <v>151</v>
      </c>
      <c r="AF284" s="150">
        <v>0</v>
      </c>
      <c r="AG284" s="150"/>
      <c r="AH284" s="150"/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  <c r="BC284" s="150"/>
      <c r="BD284" s="150"/>
      <c r="BE284" s="150"/>
      <c r="BF284" s="150"/>
      <c r="BG284" s="150"/>
      <c r="BH284" s="150"/>
    </row>
    <row r="285" spans="1:60" ht="12.75" outlineLevel="1">
      <c r="A285" s="151">
        <v>152</v>
      </c>
      <c r="B285" s="157" t="s">
        <v>537</v>
      </c>
      <c r="C285" s="193" t="s">
        <v>538</v>
      </c>
      <c r="D285" s="159" t="s">
        <v>194</v>
      </c>
      <c r="E285" s="167">
        <v>30.52</v>
      </c>
      <c r="F285" s="171">
        <f>H285+J285</f>
        <v>0</v>
      </c>
      <c r="G285" s="172">
        <f>ROUND(E285*F285,2)</f>
        <v>0</v>
      </c>
      <c r="H285" s="172"/>
      <c r="I285" s="172">
        <f>ROUND(E285*H285,2)</f>
        <v>0</v>
      </c>
      <c r="J285" s="172"/>
      <c r="K285" s="172">
        <f>ROUND(E285*J285,2)</f>
        <v>0</v>
      </c>
      <c r="L285" s="172">
        <v>21</v>
      </c>
      <c r="M285" s="172">
        <f>G285*(1+L285/100)</f>
        <v>0</v>
      </c>
      <c r="N285" s="160">
        <v>0.00021</v>
      </c>
      <c r="O285" s="160">
        <f>ROUND(E285*N285,5)</f>
        <v>0.00641</v>
      </c>
      <c r="P285" s="160">
        <v>0</v>
      </c>
      <c r="Q285" s="160">
        <f>ROUND(E285*P285,5)</f>
        <v>0</v>
      </c>
      <c r="R285" s="160"/>
      <c r="S285" s="160"/>
      <c r="T285" s="161">
        <v>0.05</v>
      </c>
      <c r="U285" s="160">
        <f>ROUND(E285*T285,2)</f>
        <v>1.53</v>
      </c>
      <c r="V285" s="150"/>
      <c r="W285" s="150"/>
      <c r="X285" s="150"/>
      <c r="Y285" s="150"/>
      <c r="Z285" s="150"/>
      <c r="AA285" s="150"/>
      <c r="AB285" s="150"/>
      <c r="AC285" s="150"/>
      <c r="AD285" s="150"/>
      <c r="AE285" s="150" t="s">
        <v>149</v>
      </c>
      <c r="AF285" s="150"/>
      <c r="AG285" s="150"/>
      <c r="AH285" s="150"/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  <c r="BC285" s="150"/>
      <c r="BD285" s="150"/>
      <c r="BE285" s="150"/>
      <c r="BF285" s="150"/>
      <c r="BG285" s="150"/>
      <c r="BH285" s="150"/>
    </row>
    <row r="286" spans="1:60" ht="12.75" outlineLevel="1">
      <c r="A286" s="151"/>
      <c r="B286" s="157"/>
      <c r="C286" s="194" t="s">
        <v>536</v>
      </c>
      <c r="D286" s="162"/>
      <c r="E286" s="168">
        <v>30.52</v>
      </c>
      <c r="F286" s="228"/>
      <c r="G286" s="172"/>
      <c r="H286" s="172"/>
      <c r="I286" s="172"/>
      <c r="J286" s="172"/>
      <c r="K286" s="172"/>
      <c r="L286" s="172"/>
      <c r="M286" s="172"/>
      <c r="N286" s="160"/>
      <c r="O286" s="160"/>
      <c r="P286" s="160"/>
      <c r="Q286" s="160"/>
      <c r="R286" s="160"/>
      <c r="S286" s="160"/>
      <c r="T286" s="161"/>
      <c r="U286" s="160"/>
      <c r="V286" s="150"/>
      <c r="W286" s="150"/>
      <c r="X286" s="150"/>
      <c r="Y286" s="150"/>
      <c r="Z286" s="150"/>
      <c r="AA286" s="150"/>
      <c r="AB286" s="150"/>
      <c r="AC286" s="150"/>
      <c r="AD286" s="150"/>
      <c r="AE286" s="150" t="s">
        <v>151</v>
      </c>
      <c r="AF286" s="150">
        <v>0</v>
      </c>
      <c r="AG286" s="150"/>
      <c r="AH286" s="150"/>
      <c r="AI286" s="150"/>
      <c r="AJ286" s="150"/>
      <c r="AK286" s="150"/>
      <c r="AL286" s="150"/>
      <c r="AM286" s="150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0"/>
      <c r="AX286" s="150"/>
      <c r="AY286" s="150"/>
      <c r="AZ286" s="150"/>
      <c r="BA286" s="150"/>
      <c r="BB286" s="150"/>
      <c r="BC286" s="150"/>
      <c r="BD286" s="150"/>
      <c r="BE286" s="150"/>
      <c r="BF286" s="150"/>
      <c r="BG286" s="150"/>
      <c r="BH286" s="150"/>
    </row>
    <row r="287" spans="1:60" ht="12.75" outlineLevel="1">
      <c r="A287" s="151">
        <v>153</v>
      </c>
      <c r="B287" s="157" t="s">
        <v>539</v>
      </c>
      <c r="C287" s="193" t="s">
        <v>540</v>
      </c>
      <c r="D287" s="159" t="s">
        <v>194</v>
      </c>
      <c r="E287" s="167">
        <v>30.52</v>
      </c>
      <c r="F287" s="171">
        <f>H287+J287</f>
        <v>0</v>
      </c>
      <c r="G287" s="172">
        <f>ROUND(E287*F287,2)</f>
        <v>0</v>
      </c>
      <c r="H287" s="172"/>
      <c r="I287" s="172">
        <f>ROUND(E287*H287,2)</f>
        <v>0</v>
      </c>
      <c r="J287" s="172"/>
      <c r="K287" s="172">
        <f>ROUND(E287*J287,2)</f>
        <v>0</v>
      </c>
      <c r="L287" s="172">
        <v>21</v>
      </c>
      <c r="M287" s="172">
        <f>G287*(1+L287/100)</f>
        <v>0</v>
      </c>
      <c r="N287" s="160">
        <v>0.00284</v>
      </c>
      <c r="O287" s="160">
        <f>ROUND(E287*N287,5)</f>
        <v>0.08668</v>
      </c>
      <c r="P287" s="160">
        <v>0</v>
      </c>
      <c r="Q287" s="160">
        <f>ROUND(E287*P287,5)</f>
        <v>0</v>
      </c>
      <c r="R287" s="160"/>
      <c r="S287" s="160"/>
      <c r="T287" s="161">
        <v>1.24089</v>
      </c>
      <c r="U287" s="160">
        <f>ROUND(E287*T287,2)</f>
        <v>37.87</v>
      </c>
      <c r="V287" s="150"/>
      <c r="W287" s="150"/>
      <c r="X287" s="150"/>
      <c r="Y287" s="150"/>
      <c r="Z287" s="150"/>
      <c r="AA287" s="150"/>
      <c r="AB287" s="150"/>
      <c r="AC287" s="150"/>
      <c r="AD287" s="150"/>
      <c r="AE287" s="150" t="s">
        <v>179</v>
      </c>
      <c r="AF287" s="150"/>
      <c r="AG287" s="150"/>
      <c r="AH287" s="150"/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0"/>
      <c r="AX287" s="150"/>
      <c r="AY287" s="150"/>
      <c r="AZ287" s="150"/>
      <c r="BA287" s="150"/>
      <c r="BB287" s="150"/>
      <c r="BC287" s="150"/>
      <c r="BD287" s="150"/>
      <c r="BE287" s="150"/>
      <c r="BF287" s="150"/>
      <c r="BG287" s="150"/>
      <c r="BH287" s="150"/>
    </row>
    <row r="288" spans="1:60" ht="12.75" outlineLevel="1">
      <c r="A288" s="151"/>
      <c r="B288" s="157"/>
      <c r="C288" s="194" t="s">
        <v>536</v>
      </c>
      <c r="D288" s="162"/>
      <c r="E288" s="168">
        <v>30.52</v>
      </c>
      <c r="F288" s="228"/>
      <c r="G288" s="172"/>
      <c r="H288" s="172"/>
      <c r="I288" s="172"/>
      <c r="J288" s="172"/>
      <c r="K288" s="172"/>
      <c r="L288" s="172"/>
      <c r="M288" s="172"/>
      <c r="N288" s="160"/>
      <c r="O288" s="160"/>
      <c r="P288" s="160"/>
      <c r="Q288" s="160"/>
      <c r="R288" s="160"/>
      <c r="S288" s="160"/>
      <c r="T288" s="161"/>
      <c r="U288" s="160"/>
      <c r="V288" s="150"/>
      <c r="W288" s="150"/>
      <c r="X288" s="150"/>
      <c r="Y288" s="150"/>
      <c r="Z288" s="150"/>
      <c r="AA288" s="150"/>
      <c r="AB288" s="150"/>
      <c r="AC288" s="150"/>
      <c r="AD288" s="150"/>
      <c r="AE288" s="150" t="s">
        <v>151</v>
      </c>
      <c r="AF288" s="150">
        <v>0</v>
      </c>
      <c r="AG288" s="150"/>
      <c r="AH288" s="150"/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  <c r="AT288" s="150"/>
      <c r="AU288" s="150"/>
      <c r="AV288" s="150"/>
      <c r="AW288" s="150"/>
      <c r="AX288" s="150"/>
      <c r="AY288" s="150"/>
      <c r="AZ288" s="150"/>
      <c r="BA288" s="150"/>
      <c r="BB288" s="150"/>
      <c r="BC288" s="150"/>
      <c r="BD288" s="150"/>
      <c r="BE288" s="150"/>
      <c r="BF288" s="150"/>
      <c r="BG288" s="150"/>
      <c r="BH288" s="150"/>
    </row>
    <row r="289" spans="1:60" ht="22.5" outlineLevel="1">
      <c r="A289" s="151">
        <v>154</v>
      </c>
      <c r="B289" s="157" t="s">
        <v>541</v>
      </c>
      <c r="C289" s="193" t="s">
        <v>542</v>
      </c>
      <c r="D289" s="159" t="s">
        <v>194</v>
      </c>
      <c r="E289" s="167">
        <v>33.572</v>
      </c>
      <c r="F289" s="171">
        <f>H289+J289</f>
        <v>0</v>
      </c>
      <c r="G289" s="172">
        <f>ROUND(E289*F289,2)</f>
        <v>0</v>
      </c>
      <c r="H289" s="172"/>
      <c r="I289" s="172">
        <f>ROUND(E289*H289,2)</f>
        <v>0</v>
      </c>
      <c r="J289" s="172"/>
      <c r="K289" s="172">
        <f>ROUND(E289*J289,2)</f>
        <v>0</v>
      </c>
      <c r="L289" s="172">
        <v>21</v>
      </c>
      <c r="M289" s="172">
        <f>G289*(1+L289/100)</f>
        <v>0</v>
      </c>
      <c r="N289" s="160">
        <v>0.0192</v>
      </c>
      <c r="O289" s="160">
        <f>ROUND(E289*N289,5)</f>
        <v>0.64458</v>
      </c>
      <c r="P289" s="160">
        <v>0</v>
      </c>
      <c r="Q289" s="160">
        <f>ROUND(E289*P289,5)</f>
        <v>0</v>
      </c>
      <c r="R289" s="160"/>
      <c r="S289" s="160"/>
      <c r="T289" s="161">
        <v>0</v>
      </c>
      <c r="U289" s="160">
        <f>ROUND(E289*T289,2)</f>
        <v>0</v>
      </c>
      <c r="V289" s="150"/>
      <c r="W289" s="150"/>
      <c r="X289" s="150"/>
      <c r="Y289" s="150"/>
      <c r="Z289" s="150"/>
      <c r="AA289" s="150"/>
      <c r="AB289" s="150"/>
      <c r="AC289" s="150"/>
      <c r="AD289" s="150"/>
      <c r="AE289" s="150" t="s">
        <v>190</v>
      </c>
      <c r="AF289" s="150"/>
      <c r="AG289" s="150"/>
      <c r="AH289" s="150"/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150"/>
      <c r="AY289" s="150"/>
      <c r="AZ289" s="150"/>
      <c r="BA289" s="150"/>
      <c r="BB289" s="150"/>
      <c r="BC289" s="150"/>
      <c r="BD289" s="150"/>
      <c r="BE289" s="150"/>
      <c r="BF289" s="150"/>
      <c r="BG289" s="150"/>
      <c r="BH289" s="150"/>
    </row>
    <row r="290" spans="1:60" ht="12.75" outlineLevel="1">
      <c r="A290" s="151"/>
      <c r="B290" s="157"/>
      <c r="C290" s="194" t="s">
        <v>543</v>
      </c>
      <c r="D290" s="162"/>
      <c r="E290" s="168">
        <v>33.572</v>
      </c>
      <c r="F290" s="228"/>
      <c r="G290" s="172"/>
      <c r="H290" s="172"/>
      <c r="I290" s="172"/>
      <c r="J290" s="172"/>
      <c r="K290" s="172"/>
      <c r="L290" s="172"/>
      <c r="M290" s="172"/>
      <c r="N290" s="160"/>
      <c r="O290" s="160"/>
      <c r="P290" s="160"/>
      <c r="Q290" s="160"/>
      <c r="R290" s="160"/>
      <c r="S290" s="160"/>
      <c r="T290" s="161"/>
      <c r="U290" s="160"/>
      <c r="V290" s="150"/>
      <c r="W290" s="150"/>
      <c r="X290" s="150"/>
      <c r="Y290" s="150"/>
      <c r="Z290" s="150"/>
      <c r="AA290" s="150"/>
      <c r="AB290" s="150"/>
      <c r="AC290" s="150"/>
      <c r="AD290" s="150"/>
      <c r="AE290" s="150" t="s">
        <v>151</v>
      </c>
      <c r="AF290" s="150">
        <v>0</v>
      </c>
      <c r="AG290" s="150"/>
      <c r="AH290" s="150"/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150"/>
      <c r="BC290" s="150"/>
      <c r="BD290" s="150"/>
      <c r="BE290" s="150"/>
      <c r="BF290" s="150"/>
      <c r="BG290" s="150"/>
      <c r="BH290" s="150"/>
    </row>
    <row r="291" spans="1:60" ht="12.75" outlineLevel="1">
      <c r="A291" s="151">
        <v>155</v>
      </c>
      <c r="B291" s="157" t="s">
        <v>544</v>
      </c>
      <c r="C291" s="193" t="s">
        <v>545</v>
      </c>
      <c r="D291" s="159" t="s">
        <v>268</v>
      </c>
      <c r="E291" s="167">
        <v>65</v>
      </c>
      <c r="F291" s="171">
        <f>H291+J291</f>
        <v>0</v>
      </c>
      <c r="G291" s="172">
        <f>ROUND(E291*F291,2)</f>
        <v>0</v>
      </c>
      <c r="H291" s="172"/>
      <c r="I291" s="172">
        <f>ROUND(E291*H291,2)</f>
        <v>0</v>
      </c>
      <c r="J291" s="172"/>
      <c r="K291" s="172">
        <f>ROUND(E291*J291,2)</f>
        <v>0</v>
      </c>
      <c r="L291" s="172">
        <v>21</v>
      </c>
      <c r="M291" s="172">
        <f>G291*(1+L291/100)</f>
        <v>0</v>
      </c>
      <c r="N291" s="160">
        <v>4E-05</v>
      </c>
      <c r="O291" s="160">
        <f>ROUND(E291*N291,5)</f>
        <v>0.0026</v>
      </c>
      <c r="P291" s="160">
        <v>0</v>
      </c>
      <c r="Q291" s="160">
        <f>ROUND(E291*P291,5)</f>
        <v>0</v>
      </c>
      <c r="R291" s="160"/>
      <c r="S291" s="160"/>
      <c r="T291" s="161">
        <v>0.07</v>
      </c>
      <c r="U291" s="160">
        <f>ROUND(E291*T291,2)</f>
        <v>4.55</v>
      </c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 t="s">
        <v>149</v>
      </c>
      <c r="AF291" s="150"/>
      <c r="AG291" s="150"/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</row>
    <row r="292" spans="1:60" ht="12.75" outlineLevel="1">
      <c r="A292" s="151"/>
      <c r="B292" s="157"/>
      <c r="C292" s="194" t="s">
        <v>368</v>
      </c>
      <c r="D292" s="162"/>
      <c r="E292" s="168">
        <v>65</v>
      </c>
      <c r="F292" s="228"/>
      <c r="G292" s="172"/>
      <c r="H292" s="172"/>
      <c r="I292" s="172"/>
      <c r="J292" s="172"/>
      <c r="K292" s="172"/>
      <c r="L292" s="172"/>
      <c r="M292" s="172"/>
      <c r="N292" s="160"/>
      <c r="O292" s="160"/>
      <c r="P292" s="160"/>
      <c r="Q292" s="160"/>
      <c r="R292" s="160"/>
      <c r="S292" s="160"/>
      <c r="T292" s="161"/>
      <c r="U292" s="160"/>
      <c r="V292" s="150"/>
      <c r="W292" s="150"/>
      <c r="X292" s="150"/>
      <c r="Y292" s="150"/>
      <c r="Z292" s="150"/>
      <c r="AA292" s="150"/>
      <c r="AB292" s="150"/>
      <c r="AC292" s="150"/>
      <c r="AD292" s="150"/>
      <c r="AE292" s="150" t="s">
        <v>151</v>
      </c>
      <c r="AF292" s="150">
        <v>0</v>
      </c>
      <c r="AG292" s="150"/>
      <c r="AH292" s="150"/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</row>
    <row r="293" spans="1:60" ht="12.75" outlineLevel="1">
      <c r="A293" s="151">
        <v>156</v>
      </c>
      <c r="B293" s="157" t="s">
        <v>546</v>
      </c>
      <c r="C293" s="193" t="s">
        <v>547</v>
      </c>
      <c r="D293" s="159" t="s">
        <v>0</v>
      </c>
      <c r="E293" s="167">
        <v>568.1945</v>
      </c>
      <c r="F293" s="171">
        <f>H293+J293</f>
        <v>0</v>
      </c>
      <c r="G293" s="172">
        <f>ROUND(E293*F293,2)</f>
        <v>0</v>
      </c>
      <c r="H293" s="172"/>
      <c r="I293" s="172">
        <f>ROUND(E293*H293,2)</f>
        <v>0</v>
      </c>
      <c r="J293" s="172"/>
      <c r="K293" s="172">
        <f>ROUND(E293*J293,2)</f>
        <v>0</v>
      </c>
      <c r="L293" s="172">
        <v>21</v>
      </c>
      <c r="M293" s="172">
        <f>G293*(1+L293/100)</f>
        <v>0</v>
      </c>
      <c r="N293" s="160">
        <v>0</v>
      </c>
      <c r="O293" s="160">
        <f>ROUND(E293*N293,5)</f>
        <v>0</v>
      </c>
      <c r="P293" s="160">
        <v>0</v>
      </c>
      <c r="Q293" s="160">
        <f>ROUND(E293*P293,5)</f>
        <v>0</v>
      </c>
      <c r="R293" s="160"/>
      <c r="S293" s="160"/>
      <c r="T293" s="161">
        <v>0</v>
      </c>
      <c r="U293" s="160">
        <f>ROUND(E293*T293,2)</f>
        <v>0</v>
      </c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150" t="s">
        <v>149</v>
      </c>
      <c r="AF293" s="150"/>
      <c r="AG293" s="150"/>
      <c r="AH293" s="150"/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0"/>
      <c r="AX293" s="150"/>
      <c r="AY293" s="150"/>
      <c r="AZ293" s="150"/>
      <c r="BA293" s="150"/>
      <c r="BB293" s="150"/>
      <c r="BC293" s="150"/>
      <c r="BD293" s="150"/>
      <c r="BE293" s="150"/>
      <c r="BF293" s="150"/>
      <c r="BG293" s="150"/>
      <c r="BH293" s="150"/>
    </row>
    <row r="294" spans="1:31" ht="12.75">
      <c r="A294" s="152" t="s">
        <v>144</v>
      </c>
      <c r="B294" s="158" t="s">
        <v>109</v>
      </c>
      <c r="C294" s="195" t="s">
        <v>110</v>
      </c>
      <c r="D294" s="163"/>
      <c r="E294" s="169"/>
      <c r="F294" s="173"/>
      <c r="G294" s="173">
        <f>SUMIF(AE295:AE312,"&lt;&gt;NOR",G295:G312)</f>
        <v>0</v>
      </c>
      <c r="H294" s="173"/>
      <c r="I294" s="173">
        <f>SUM(I295:I312)</f>
        <v>0</v>
      </c>
      <c r="J294" s="173"/>
      <c r="K294" s="173">
        <f>SUM(K295:K312)</f>
        <v>0</v>
      </c>
      <c r="L294" s="173"/>
      <c r="M294" s="173">
        <f>SUM(M295:M312)</f>
        <v>0</v>
      </c>
      <c r="N294" s="164"/>
      <c r="O294" s="164">
        <f>SUM(O295:O312)</f>
        <v>1.7604499999999998</v>
      </c>
      <c r="P294" s="164"/>
      <c r="Q294" s="164">
        <f>SUM(Q295:Q312)</f>
        <v>0</v>
      </c>
      <c r="R294" s="164"/>
      <c r="S294" s="164"/>
      <c r="T294" s="165"/>
      <c r="U294" s="164">
        <f>SUM(U295:U312)</f>
        <v>108.41000000000001</v>
      </c>
      <c r="AE294" t="s">
        <v>145</v>
      </c>
    </row>
    <row r="295" spans="1:60" ht="12.75" outlineLevel="1">
      <c r="A295" s="151">
        <v>157</v>
      </c>
      <c r="B295" s="157" t="s">
        <v>548</v>
      </c>
      <c r="C295" s="193" t="s">
        <v>549</v>
      </c>
      <c r="D295" s="159" t="s">
        <v>194</v>
      </c>
      <c r="E295" s="167">
        <v>65.88</v>
      </c>
      <c r="F295" s="171">
        <f>H295+J295</f>
        <v>0</v>
      </c>
      <c r="G295" s="172">
        <f>ROUND(E295*F295,2)</f>
        <v>0</v>
      </c>
      <c r="H295" s="172"/>
      <c r="I295" s="172">
        <f>ROUND(E295*H295,2)</f>
        <v>0</v>
      </c>
      <c r="J295" s="172"/>
      <c r="K295" s="172">
        <f>ROUND(E295*J295,2)</f>
        <v>0</v>
      </c>
      <c r="L295" s="172">
        <v>21</v>
      </c>
      <c r="M295" s="172">
        <f>G295*(1+L295/100)</f>
        <v>0</v>
      </c>
      <c r="N295" s="160">
        <v>0.00021</v>
      </c>
      <c r="O295" s="160">
        <f>ROUND(E295*N295,5)</f>
        <v>0.01383</v>
      </c>
      <c r="P295" s="160">
        <v>0</v>
      </c>
      <c r="Q295" s="160">
        <f>ROUND(E295*P295,5)</f>
        <v>0</v>
      </c>
      <c r="R295" s="160"/>
      <c r="S295" s="160"/>
      <c r="T295" s="161">
        <v>0.05</v>
      </c>
      <c r="U295" s="160">
        <f>ROUND(E295*T295,2)</f>
        <v>3.29</v>
      </c>
      <c r="V295" s="150"/>
      <c r="W295" s="150"/>
      <c r="X295" s="150"/>
      <c r="Y295" s="150"/>
      <c r="Z295" s="150"/>
      <c r="AA295" s="150"/>
      <c r="AB295" s="150"/>
      <c r="AC295" s="150"/>
      <c r="AD295" s="150"/>
      <c r="AE295" s="150" t="s">
        <v>149</v>
      </c>
      <c r="AF295" s="150"/>
      <c r="AG295" s="150"/>
      <c r="AH295" s="150"/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  <c r="BC295" s="150"/>
      <c r="BD295" s="150"/>
      <c r="BE295" s="150"/>
      <c r="BF295" s="150"/>
      <c r="BG295" s="150"/>
      <c r="BH295" s="150"/>
    </row>
    <row r="296" spans="1:60" ht="12.75" outlineLevel="1">
      <c r="A296" s="151"/>
      <c r="B296" s="157"/>
      <c r="C296" s="194" t="s">
        <v>550</v>
      </c>
      <c r="D296" s="162"/>
      <c r="E296" s="168">
        <v>8.64</v>
      </c>
      <c r="F296" s="172"/>
      <c r="G296" s="172"/>
      <c r="H296" s="172"/>
      <c r="I296" s="172"/>
      <c r="J296" s="172"/>
      <c r="K296" s="172"/>
      <c r="L296" s="172"/>
      <c r="M296" s="172"/>
      <c r="N296" s="160"/>
      <c r="O296" s="160"/>
      <c r="P296" s="160"/>
      <c r="Q296" s="160"/>
      <c r="R296" s="160"/>
      <c r="S296" s="160"/>
      <c r="T296" s="161"/>
      <c r="U296" s="160"/>
      <c r="V296" s="150"/>
      <c r="W296" s="150"/>
      <c r="X296" s="150"/>
      <c r="Y296" s="150"/>
      <c r="Z296" s="150"/>
      <c r="AA296" s="150"/>
      <c r="AB296" s="150"/>
      <c r="AC296" s="150"/>
      <c r="AD296" s="150"/>
      <c r="AE296" s="150" t="s">
        <v>151</v>
      </c>
      <c r="AF296" s="150">
        <v>0</v>
      </c>
      <c r="AG296" s="150"/>
      <c r="AH296" s="150"/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0"/>
      <c r="AX296" s="150"/>
      <c r="AY296" s="150"/>
      <c r="AZ296" s="150"/>
      <c r="BA296" s="150"/>
      <c r="BB296" s="150"/>
      <c r="BC296" s="150"/>
      <c r="BD296" s="150"/>
      <c r="BE296" s="150"/>
      <c r="BF296" s="150"/>
      <c r="BG296" s="150"/>
      <c r="BH296" s="150"/>
    </row>
    <row r="297" spans="1:60" ht="12.75" outlineLevel="1">
      <c r="A297" s="151"/>
      <c r="B297" s="157"/>
      <c r="C297" s="194" t="s">
        <v>551</v>
      </c>
      <c r="D297" s="162"/>
      <c r="E297" s="168">
        <v>8.64</v>
      </c>
      <c r="F297" s="172"/>
      <c r="G297" s="172"/>
      <c r="H297" s="172"/>
      <c r="I297" s="172"/>
      <c r="J297" s="172"/>
      <c r="K297" s="172"/>
      <c r="L297" s="172"/>
      <c r="M297" s="172"/>
      <c r="N297" s="160"/>
      <c r="O297" s="160"/>
      <c r="P297" s="160"/>
      <c r="Q297" s="160"/>
      <c r="R297" s="160"/>
      <c r="S297" s="160"/>
      <c r="T297" s="161"/>
      <c r="U297" s="160"/>
      <c r="V297" s="150"/>
      <c r="W297" s="150"/>
      <c r="X297" s="150"/>
      <c r="Y297" s="150"/>
      <c r="Z297" s="150"/>
      <c r="AA297" s="150"/>
      <c r="AB297" s="150"/>
      <c r="AC297" s="150"/>
      <c r="AD297" s="150"/>
      <c r="AE297" s="150" t="s">
        <v>151</v>
      </c>
      <c r="AF297" s="150">
        <v>0</v>
      </c>
      <c r="AG297" s="150"/>
      <c r="AH297" s="150"/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  <c r="AT297" s="150"/>
      <c r="AU297" s="150"/>
      <c r="AV297" s="150"/>
      <c r="AW297" s="150"/>
      <c r="AX297" s="150"/>
      <c r="AY297" s="150"/>
      <c r="AZ297" s="150"/>
      <c r="BA297" s="150"/>
      <c r="BB297" s="150"/>
      <c r="BC297" s="150"/>
      <c r="BD297" s="150"/>
      <c r="BE297" s="150"/>
      <c r="BF297" s="150"/>
      <c r="BG297" s="150"/>
      <c r="BH297" s="150"/>
    </row>
    <row r="298" spans="1:60" ht="12.75" outlineLevel="1">
      <c r="A298" s="151"/>
      <c r="B298" s="157"/>
      <c r="C298" s="194" t="s">
        <v>552</v>
      </c>
      <c r="D298" s="162"/>
      <c r="E298" s="168">
        <v>12.78</v>
      </c>
      <c r="F298" s="172"/>
      <c r="G298" s="172"/>
      <c r="H298" s="172"/>
      <c r="I298" s="172"/>
      <c r="J298" s="172"/>
      <c r="K298" s="172"/>
      <c r="L298" s="172"/>
      <c r="M298" s="172"/>
      <c r="N298" s="160"/>
      <c r="O298" s="160"/>
      <c r="P298" s="160"/>
      <c r="Q298" s="160"/>
      <c r="R298" s="160"/>
      <c r="S298" s="160"/>
      <c r="T298" s="161"/>
      <c r="U298" s="160"/>
      <c r="V298" s="150"/>
      <c r="W298" s="150"/>
      <c r="X298" s="150"/>
      <c r="Y298" s="150"/>
      <c r="Z298" s="150"/>
      <c r="AA298" s="150"/>
      <c r="AB298" s="150"/>
      <c r="AC298" s="150"/>
      <c r="AD298" s="150"/>
      <c r="AE298" s="150" t="s">
        <v>151</v>
      </c>
      <c r="AF298" s="150">
        <v>0</v>
      </c>
      <c r="AG298" s="150"/>
      <c r="AH298" s="150"/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  <c r="AX298" s="150"/>
      <c r="AY298" s="150"/>
      <c r="AZ298" s="150"/>
      <c r="BA298" s="150"/>
      <c r="BB298" s="150"/>
      <c r="BC298" s="150"/>
      <c r="BD298" s="150"/>
      <c r="BE298" s="150"/>
      <c r="BF298" s="150"/>
      <c r="BG298" s="150"/>
      <c r="BH298" s="150"/>
    </row>
    <row r="299" spans="1:60" ht="12.75" outlineLevel="1">
      <c r="A299" s="151"/>
      <c r="B299" s="157"/>
      <c r="C299" s="194" t="s">
        <v>553</v>
      </c>
      <c r="D299" s="162"/>
      <c r="E299" s="168">
        <v>8.64</v>
      </c>
      <c r="F299" s="172"/>
      <c r="G299" s="172"/>
      <c r="H299" s="172"/>
      <c r="I299" s="172"/>
      <c r="J299" s="172"/>
      <c r="K299" s="172"/>
      <c r="L299" s="172"/>
      <c r="M299" s="172"/>
      <c r="N299" s="160"/>
      <c r="O299" s="160"/>
      <c r="P299" s="160"/>
      <c r="Q299" s="160"/>
      <c r="R299" s="160"/>
      <c r="S299" s="160"/>
      <c r="T299" s="161"/>
      <c r="U299" s="160"/>
      <c r="V299" s="150"/>
      <c r="W299" s="150"/>
      <c r="X299" s="150"/>
      <c r="Y299" s="150"/>
      <c r="Z299" s="150"/>
      <c r="AA299" s="150"/>
      <c r="AB299" s="150"/>
      <c r="AC299" s="150"/>
      <c r="AD299" s="150"/>
      <c r="AE299" s="150" t="s">
        <v>151</v>
      </c>
      <c r="AF299" s="150">
        <v>0</v>
      </c>
      <c r="AG299" s="150"/>
      <c r="AH299" s="150"/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0"/>
      <c r="AX299" s="150"/>
      <c r="AY299" s="150"/>
      <c r="AZ299" s="150"/>
      <c r="BA299" s="150"/>
      <c r="BB299" s="150"/>
      <c r="BC299" s="150"/>
      <c r="BD299" s="150"/>
      <c r="BE299" s="150"/>
      <c r="BF299" s="150"/>
      <c r="BG299" s="150"/>
      <c r="BH299" s="150"/>
    </row>
    <row r="300" spans="1:60" ht="12.75" outlineLevel="1">
      <c r="A300" s="151"/>
      <c r="B300" s="157"/>
      <c r="C300" s="194" t="s">
        <v>554</v>
      </c>
      <c r="D300" s="162"/>
      <c r="E300" s="168">
        <v>8.64</v>
      </c>
      <c r="F300" s="172"/>
      <c r="G300" s="172"/>
      <c r="H300" s="172"/>
      <c r="I300" s="172"/>
      <c r="J300" s="172"/>
      <c r="K300" s="172"/>
      <c r="L300" s="172"/>
      <c r="M300" s="172"/>
      <c r="N300" s="160"/>
      <c r="O300" s="160"/>
      <c r="P300" s="160"/>
      <c r="Q300" s="160"/>
      <c r="R300" s="160"/>
      <c r="S300" s="160"/>
      <c r="T300" s="161"/>
      <c r="U300" s="160"/>
      <c r="V300" s="150"/>
      <c r="W300" s="150"/>
      <c r="X300" s="150"/>
      <c r="Y300" s="150"/>
      <c r="Z300" s="150"/>
      <c r="AA300" s="150"/>
      <c r="AB300" s="150"/>
      <c r="AC300" s="150"/>
      <c r="AD300" s="150"/>
      <c r="AE300" s="150" t="s">
        <v>151</v>
      </c>
      <c r="AF300" s="150">
        <v>0</v>
      </c>
      <c r="AG300" s="150"/>
      <c r="AH300" s="150"/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150"/>
      <c r="BD300" s="150"/>
      <c r="BE300" s="150"/>
      <c r="BF300" s="150"/>
      <c r="BG300" s="150"/>
      <c r="BH300" s="150"/>
    </row>
    <row r="301" spans="1:60" ht="12.75" outlineLevel="1">
      <c r="A301" s="151"/>
      <c r="B301" s="157"/>
      <c r="C301" s="194" t="s">
        <v>555</v>
      </c>
      <c r="D301" s="162"/>
      <c r="E301" s="168">
        <v>6.48</v>
      </c>
      <c r="F301" s="172"/>
      <c r="G301" s="172"/>
      <c r="H301" s="172"/>
      <c r="I301" s="172"/>
      <c r="J301" s="172"/>
      <c r="K301" s="172"/>
      <c r="L301" s="172"/>
      <c r="M301" s="172"/>
      <c r="N301" s="160"/>
      <c r="O301" s="160"/>
      <c r="P301" s="160"/>
      <c r="Q301" s="160"/>
      <c r="R301" s="160"/>
      <c r="S301" s="160"/>
      <c r="T301" s="161"/>
      <c r="U301" s="16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150" t="s">
        <v>151</v>
      </c>
      <c r="AF301" s="150">
        <v>0</v>
      </c>
      <c r="AG301" s="150"/>
      <c r="AH301" s="150"/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0"/>
      <c r="AX301" s="150"/>
      <c r="AY301" s="150"/>
      <c r="AZ301" s="150"/>
      <c r="BA301" s="150"/>
      <c r="BB301" s="150"/>
      <c r="BC301" s="150"/>
      <c r="BD301" s="150"/>
      <c r="BE301" s="150"/>
      <c r="BF301" s="150"/>
      <c r="BG301" s="150"/>
      <c r="BH301" s="150"/>
    </row>
    <row r="302" spans="1:60" ht="12.75" outlineLevel="1">
      <c r="A302" s="151"/>
      <c r="B302" s="157"/>
      <c r="C302" s="194" t="s">
        <v>556</v>
      </c>
      <c r="D302" s="162"/>
      <c r="E302" s="168">
        <v>12.06</v>
      </c>
      <c r="F302" s="172"/>
      <c r="G302" s="172"/>
      <c r="H302" s="172"/>
      <c r="I302" s="172"/>
      <c r="J302" s="172"/>
      <c r="K302" s="172"/>
      <c r="L302" s="172"/>
      <c r="M302" s="172"/>
      <c r="N302" s="160"/>
      <c r="O302" s="160"/>
      <c r="P302" s="160"/>
      <c r="Q302" s="160"/>
      <c r="R302" s="160"/>
      <c r="S302" s="160"/>
      <c r="T302" s="161"/>
      <c r="U302" s="160"/>
      <c r="V302" s="150"/>
      <c r="W302" s="150"/>
      <c r="X302" s="150"/>
      <c r="Y302" s="150"/>
      <c r="Z302" s="150"/>
      <c r="AA302" s="150"/>
      <c r="AB302" s="150"/>
      <c r="AC302" s="150"/>
      <c r="AD302" s="150"/>
      <c r="AE302" s="150" t="s">
        <v>151</v>
      </c>
      <c r="AF302" s="150">
        <v>0</v>
      </c>
      <c r="AG302" s="150"/>
      <c r="AH302" s="150"/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0"/>
      <c r="AX302" s="150"/>
      <c r="AY302" s="150"/>
      <c r="AZ302" s="150"/>
      <c r="BA302" s="150"/>
      <c r="BB302" s="150"/>
      <c r="BC302" s="150"/>
      <c r="BD302" s="150"/>
      <c r="BE302" s="150"/>
      <c r="BF302" s="150"/>
      <c r="BG302" s="150"/>
      <c r="BH302" s="150"/>
    </row>
    <row r="303" spans="1:60" ht="12.75" outlineLevel="1">
      <c r="A303" s="151">
        <v>158</v>
      </c>
      <c r="B303" s="157" t="s">
        <v>557</v>
      </c>
      <c r="C303" s="193" t="s">
        <v>558</v>
      </c>
      <c r="D303" s="159" t="s">
        <v>194</v>
      </c>
      <c r="E303" s="167">
        <v>65.88</v>
      </c>
      <c r="F303" s="171">
        <f>H303+J303</f>
        <v>0</v>
      </c>
      <c r="G303" s="172">
        <f>ROUND(E303*F303,2)</f>
        <v>0</v>
      </c>
      <c r="H303" s="172"/>
      <c r="I303" s="172">
        <f>ROUND(E303*H303,2)</f>
        <v>0</v>
      </c>
      <c r="J303" s="172"/>
      <c r="K303" s="172">
        <f>ROUND(E303*J303,2)</f>
        <v>0</v>
      </c>
      <c r="L303" s="172">
        <v>21</v>
      </c>
      <c r="M303" s="172">
        <f>G303*(1+L303/100)</f>
        <v>0</v>
      </c>
      <c r="N303" s="160">
        <v>0.00503</v>
      </c>
      <c r="O303" s="160">
        <f>ROUND(E303*N303,5)</f>
        <v>0.33138</v>
      </c>
      <c r="P303" s="160">
        <v>0</v>
      </c>
      <c r="Q303" s="160">
        <f>ROUND(E303*P303,5)</f>
        <v>0</v>
      </c>
      <c r="R303" s="160"/>
      <c r="S303" s="160"/>
      <c r="T303" s="161">
        <v>1.448</v>
      </c>
      <c r="U303" s="160">
        <f>ROUND(E303*T303,2)</f>
        <v>95.39</v>
      </c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 t="s">
        <v>149</v>
      </c>
      <c r="AF303" s="150"/>
      <c r="AG303" s="150"/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0"/>
      <c r="BC303" s="150"/>
      <c r="BD303" s="150"/>
      <c r="BE303" s="150"/>
      <c r="BF303" s="150"/>
      <c r="BG303" s="150"/>
      <c r="BH303" s="150"/>
    </row>
    <row r="304" spans="1:60" ht="12.75" outlineLevel="1">
      <c r="A304" s="151"/>
      <c r="B304" s="157"/>
      <c r="C304" s="194" t="s">
        <v>559</v>
      </c>
      <c r="D304" s="162"/>
      <c r="E304" s="168">
        <v>65.88</v>
      </c>
      <c r="F304" s="228"/>
      <c r="G304" s="172"/>
      <c r="H304" s="172"/>
      <c r="I304" s="172"/>
      <c r="J304" s="172"/>
      <c r="K304" s="172"/>
      <c r="L304" s="172"/>
      <c r="M304" s="172"/>
      <c r="N304" s="160"/>
      <c r="O304" s="160"/>
      <c r="P304" s="160"/>
      <c r="Q304" s="160"/>
      <c r="R304" s="160"/>
      <c r="S304" s="160"/>
      <c r="T304" s="161"/>
      <c r="U304" s="16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 t="s">
        <v>151</v>
      </c>
      <c r="AF304" s="150">
        <v>0</v>
      </c>
      <c r="AG304" s="150"/>
      <c r="AH304" s="150"/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0"/>
      <c r="BC304" s="150"/>
      <c r="BD304" s="150"/>
      <c r="BE304" s="150"/>
      <c r="BF304" s="150"/>
      <c r="BG304" s="150"/>
      <c r="BH304" s="150"/>
    </row>
    <row r="305" spans="1:60" ht="22.5" outlineLevel="1">
      <c r="A305" s="151">
        <v>159</v>
      </c>
      <c r="B305" s="157" t="s">
        <v>560</v>
      </c>
      <c r="C305" s="193" t="s">
        <v>561</v>
      </c>
      <c r="D305" s="159" t="s">
        <v>194</v>
      </c>
      <c r="E305" s="167">
        <v>72.468</v>
      </c>
      <c r="F305" s="171">
        <f>H305+J305</f>
        <v>0</v>
      </c>
      <c r="G305" s="172">
        <f>ROUND(E305*F305,2)</f>
        <v>0</v>
      </c>
      <c r="H305" s="172"/>
      <c r="I305" s="172">
        <f>ROUND(E305*H305,2)</f>
        <v>0</v>
      </c>
      <c r="J305" s="172"/>
      <c r="K305" s="172">
        <f>ROUND(E305*J305,2)</f>
        <v>0</v>
      </c>
      <c r="L305" s="172">
        <v>21</v>
      </c>
      <c r="M305" s="172">
        <f>G305*(1+L305/100)</f>
        <v>0</v>
      </c>
      <c r="N305" s="160">
        <v>0.01943</v>
      </c>
      <c r="O305" s="160">
        <f>ROUND(E305*N305,5)</f>
        <v>1.40805</v>
      </c>
      <c r="P305" s="160">
        <v>0</v>
      </c>
      <c r="Q305" s="160">
        <f>ROUND(E305*P305,5)</f>
        <v>0</v>
      </c>
      <c r="R305" s="160"/>
      <c r="S305" s="160"/>
      <c r="T305" s="161">
        <v>0</v>
      </c>
      <c r="U305" s="160">
        <f>ROUND(E305*T305,2)</f>
        <v>0</v>
      </c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 t="s">
        <v>190</v>
      </c>
      <c r="AF305" s="150"/>
      <c r="AG305" s="150"/>
      <c r="AH305" s="150"/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0"/>
      <c r="BC305" s="150"/>
      <c r="BD305" s="150"/>
      <c r="BE305" s="150"/>
      <c r="BF305" s="150"/>
      <c r="BG305" s="150"/>
      <c r="BH305" s="150"/>
    </row>
    <row r="306" spans="1:60" ht="12.75" outlineLevel="1">
      <c r="A306" s="151"/>
      <c r="B306" s="157"/>
      <c r="C306" s="194" t="s">
        <v>562</v>
      </c>
      <c r="D306" s="162"/>
      <c r="E306" s="168">
        <v>72.468</v>
      </c>
      <c r="F306" s="228"/>
      <c r="G306" s="172"/>
      <c r="H306" s="172"/>
      <c r="I306" s="172"/>
      <c r="J306" s="172"/>
      <c r="K306" s="172"/>
      <c r="L306" s="172"/>
      <c r="M306" s="172"/>
      <c r="N306" s="160"/>
      <c r="O306" s="160"/>
      <c r="P306" s="160"/>
      <c r="Q306" s="160"/>
      <c r="R306" s="160"/>
      <c r="S306" s="160"/>
      <c r="T306" s="161"/>
      <c r="U306" s="160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50" t="s">
        <v>151</v>
      </c>
      <c r="AF306" s="150">
        <v>0</v>
      </c>
      <c r="AG306" s="150"/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150"/>
      <c r="BD306" s="150"/>
      <c r="BE306" s="150"/>
      <c r="BF306" s="150"/>
      <c r="BG306" s="150"/>
      <c r="BH306" s="150"/>
    </row>
    <row r="307" spans="1:60" ht="12.75" outlineLevel="1">
      <c r="A307" s="151">
        <v>160</v>
      </c>
      <c r="B307" s="157" t="s">
        <v>563</v>
      </c>
      <c r="C307" s="193" t="s">
        <v>564</v>
      </c>
      <c r="D307" s="159" t="s">
        <v>268</v>
      </c>
      <c r="E307" s="167">
        <v>51.699999999999996</v>
      </c>
      <c r="F307" s="171">
        <f>H307+J307</f>
        <v>0</v>
      </c>
      <c r="G307" s="172">
        <f>ROUND(E307*F307,2)</f>
        <v>0</v>
      </c>
      <c r="H307" s="172"/>
      <c r="I307" s="172">
        <f>ROUND(E307*H307,2)</f>
        <v>0</v>
      </c>
      <c r="J307" s="172"/>
      <c r="K307" s="172">
        <f>ROUND(E307*J307,2)</f>
        <v>0</v>
      </c>
      <c r="L307" s="172">
        <v>21</v>
      </c>
      <c r="M307" s="172">
        <f>G307*(1+L307/100)</f>
        <v>0</v>
      </c>
      <c r="N307" s="160">
        <v>0.0001</v>
      </c>
      <c r="O307" s="160">
        <f>ROUND(E307*N307,5)</f>
        <v>0.00517</v>
      </c>
      <c r="P307" s="160">
        <v>0</v>
      </c>
      <c r="Q307" s="160">
        <f>ROUND(E307*P307,5)</f>
        <v>0</v>
      </c>
      <c r="R307" s="160"/>
      <c r="S307" s="160"/>
      <c r="T307" s="161">
        <v>0.12</v>
      </c>
      <c r="U307" s="160">
        <f>ROUND(E307*T307,2)</f>
        <v>6.2</v>
      </c>
      <c r="V307" s="150"/>
      <c r="W307" s="150"/>
      <c r="X307" s="150"/>
      <c r="Y307" s="150"/>
      <c r="Z307" s="150"/>
      <c r="AA307" s="150"/>
      <c r="AB307" s="150"/>
      <c r="AC307" s="150"/>
      <c r="AD307" s="150"/>
      <c r="AE307" s="150" t="s">
        <v>149</v>
      </c>
      <c r="AF307" s="150"/>
      <c r="AG307" s="150"/>
      <c r="AH307" s="150"/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0"/>
      <c r="BC307" s="150"/>
      <c r="BD307" s="150"/>
      <c r="BE307" s="150"/>
      <c r="BF307" s="150"/>
      <c r="BG307" s="150"/>
      <c r="BH307" s="150"/>
    </row>
    <row r="308" spans="1:60" ht="12.75" outlineLevel="1">
      <c r="A308" s="151"/>
      <c r="B308" s="157"/>
      <c r="C308" s="194" t="s">
        <v>565</v>
      </c>
      <c r="D308" s="162"/>
      <c r="E308" s="168">
        <v>43.3</v>
      </c>
      <c r="F308" s="228"/>
      <c r="G308" s="172"/>
      <c r="H308" s="172"/>
      <c r="I308" s="172"/>
      <c r="J308" s="172"/>
      <c r="K308" s="172"/>
      <c r="L308" s="172"/>
      <c r="M308" s="172"/>
      <c r="N308" s="160"/>
      <c r="O308" s="160"/>
      <c r="P308" s="160"/>
      <c r="Q308" s="160"/>
      <c r="R308" s="160"/>
      <c r="S308" s="160"/>
      <c r="T308" s="161"/>
      <c r="U308" s="160"/>
      <c r="V308" s="150"/>
      <c r="W308" s="150"/>
      <c r="X308" s="150"/>
      <c r="Y308" s="150"/>
      <c r="Z308" s="150"/>
      <c r="AA308" s="150"/>
      <c r="AB308" s="150"/>
      <c r="AC308" s="150"/>
      <c r="AD308" s="150"/>
      <c r="AE308" s="150" t="s">
        <v>151</v>
      </c>
      <c r="AF308" s="150">
        <v>0</v>
      </c>
      <c r="AG308" s="150"/>
      <c r="AH308" s="150"/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150"/>
      <c r="BD308" s="150"/>
      <c r="BE308" s="150"/>
      <c r="BF308" s="150"/>
      <c r="BG308" s="150"/>
      <c r="BH308" s="150"/>
    </row>
    <row r="309" spans="1:60" ht="12.75" outlineLevel="1">
      <c r="A309" s="151"/>
      <c r="B309" s="157"/>
      <c r="C309" s="194" t="s">
        <v>566</v>
      </c>
      <c r="D309" s="162"/>
      <c r="E309" s="168">
        <v>8.4</v>
      </c>
      <c r="F309" s="228"/>
      <c r="G309" s="172"/>
      <c r="H309" s="172"/>
      <c r="I309" s="172"/>
      <c r="J309" s="172"/>
      <c r="K309" s="172"/>
      <c r="L309" s="172"/>
      <c r="M309" s="172"/>
      <c r="N309" s="160"/>
      <c r="O309" s="160"/>
      <c r="P309" s="160"/>
      <c r="Q309" s="160"/>
      <c r="R309" s="160"/>
      <c r="S309" s="160"/>
      <c r="T309" s="161"/>
      <c r="U309" s="160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0" t="s">
        <v>151</v>
      </c>
      <c r="AF309" s="150">
        <v>0</v>
      </c>
      <c r="AG309" s="150"/>
      <c r="AH309" s="150"/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150"/>
      <c r="BD309" s="150"/>
      <c r="BE309" s="150"/>
      <c r="BF309" s="150"/>
      <c r="BG309" s="150"/>
      <c r="BH309" s="150"/>
    </row>
    <row r="310" spans="1:60" ht="12.75" outlineLevel="1">
      <c r="A310" s="151">
        <v>161</v>
      </c>
      <c r="B310" s="157" t="s">
        <v>544</v>
      </c>
      <c r="C310" s="193" t="s">
        <v>545</v>
      </c>
      <c r="D310" s="159" t="s">
        <v>268</v>
      </c>
      <c r="E310" s="167">
        <v>50.4</v>
      </c>
      <c r="F310" s="171">
        <f>H310+J310</f>
        <v>0</v>
      </c>
      <c r="G310" s="172">
        <f>ROUND(E310*F310,2)</f>
        <v>0</v>
      </c>
      <c r="H310" s="172"/>
      <c r="I310" s="172">
        <f>ROUND(E310*H310,2)</f>
        <v>0</v>
      </c>
      <c r="J310" s="172"/>
      <c r="K310" s="172">
        <f>ROUND(E310*J310,2)</f>
        <v>0</v>
      </c>
      <c r="L310" s="172">
        <v>21</v>
      </c>
      <c r="M310" s="172">
        <f>G310*(1+L310/100)</f>
        <v>0</v>
      </c>
      <c r="N310" s="160">
        <v>4E-05</v>
      </c>
      <c r="O310" s="160">
        <f>ROUND(E310*N310,5)</f>
        <v>0.00202</v>
      </c>
      <c r="P310" s="160">
        <v>0</v>
      </c>
      <c r="Q310" s="160">
        <f>ROUND(E310*P310,5)</f>
        <v>0</v>
      </c>
      <c r="R310" s="160"/>
      <c r="S310" s="160"/>
      <c r="T310" s="161">
        <v>0.07</v>
      </c>
      <c r="U310" s="160">
        <f>ROUND(E310*T310,2)</f>
        <v>3.53</v>
      </c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150" t="s">
        <v>149</v>
      </c>
      <c r="AF310" s="150"/>
      <c r="AG310" s="150"/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150"/>
      <c r="BD310" s="150"/>
      <c r="BE310" s="150"/>
      <c r="BF310" s="150"/>
      <c r="BG310" s="150"/>
      <c r="BH310" s="150"/>
    </row>
    <row r="311" spans="1:60" ht="12.75" outlineLevel="1">
      <c r="A311" s="151"/>
      <c r="B311" s="157"/>
      <c r="C311" s="194" t="s">
        <v>567</v>
      </c>
      <c r="D311" s="162"/>
      <c r="E311" s="168">
        <v>50.4</v>
      </c>
      <c r="F311" s="228"/>
      <c r="G311" s="172"/>
      <c r="H311" s="172"/>
      <c r="I311" s="172"/>
      <c r="J311" s="172"/>
      <c r="K311" s="172"/>
      <c r="L311" s="172"/>
      <c r="M311" s="172"/>
      <c r="N311" s="160"/>
      <c r="O311" s="160"/>
      <c r="P311" s="160"/>
      <c r="Q311" s="160"/>
      <c r="R311" s="160"/>
      <c r="S311" s="160"/>
      <c r="T311" s="161"/>
      <c r="U311" s="16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 t="s">
        <v>151</v>
      </c>
      <c r="AF311" s="150">
        <v>0</v>
      </c>
      <c r="AG311" s="150"/>
      <c r="AH311" s="150"/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150"/>
      <c r="BD311" s="150"/>
      <c r="BE311" s="150"/>
      <c r="BF311" s="150"/>
      <c r="BG311" s="150"/>
      <c r="BH311" s="150"/>
    </row>
    <row r="312" spans="1:60" ht="12.75" outlineLevel="1">
      <c r="A312" s="151">
        <v>162</v>
      </c>
      <c r="B312" s="157" t="s">
        <v>568</v>
      </c>
      <c r="C312" s="193" t="s">
        <v>569</v>
      </c>
      <c r="D312" s="159" t="s">
        <v>0</v>
      </c>
      <c r="E312" s="167">
        <v>1365.0237</v>
      </c>
      <c r="F312" s="171">
        <f>H312+J312</f>
        <v>0</v>
      </c>
      <c r="G312" s="172">
        <f>ROUND(E312*F312,2)</f>
        <v>0</v>
      </c>
      <c r="H312" s="172"/>
      <c r="I312" s="172">
        <f>ROUND(E312*H312,2)</f>
        <v>0</v>
      </c>
      <c r="J312" s="172"/>
      <c r="K312" s="172">
        <f>ROUND(E312*J312,2)</f>
        <v>0</v>
      </c>
      <c r="L312" s="172">
        <v>21</v>
      </c>
      <c r="M312" s="172">
        <f>G312*(1+L312/100)</f>
        <v>0</v>
      </c>
      <c r="N312" s="160">
        <v>0</v>
      </c>
      <c r="O312" s="160">
        <f>ROUND(E312*N312,5)</f>
        <v>0</v>
      </c>
      <c r="P312" s="160">
        <v>0</v>
      </c>
      <c r="Q312" s="160">
        <f>ROUND(E312*P312,5)</f>
        <v>0</v>
      </c>
      <c r="R312" s="160"/>
      <c r="S312" s="160"/>
      <c r="T312" s="161">
        <v>0</v>
      </c>
      <c r="U312" s="160">
        <f>ROUND(E312*T312,2)</f>
        <v>0</v>
      </c>
      <c r="V312" s="150"/>
      <c r="W312" s="150"/>
      <c r="X312" s="150"/>
      <c r="Y312" s="150"/>
      <c r="Z312" s="150"/>
      <c r="AA312" s="150"/>
      <c r="AB312" s="150"/>
      <c r="AC312" s="150"/>
      <c r="AD312" s="150"/>
      <c r="AE312" s="150" t="s">
        <v>149</v>
      </c>
      <c r="AF312" s="150"/>
      <c r="AG312" s="150"/>
      <c r="AH312" s="150"/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  <c r="BA312" s="150"/>
      <c r="BB312" s="150"/>
      <c r="BC312" s="150"/>
      <c r="BD312" s="150"/>
      <c r="BE312" s="150"/>
      <c r="BF312" s="150"/>
      <c r="BG312" s="150"/>
      <c r="BH312" s="150"/>
    </row>
    <row r="313" spans="1:31" ht="12.75">
      <c r="A313" s="152" t="s">
        <v>144</v>
      </c>
      <c r="B313" s="158" t="s">
        <v>111</v>
      </c>
      <c r="C313" s="195" t="s">
        <v>112</v>
      </c>
      <c r="D313" s="163"/>
      <c r="E313" s="169"/>
      <c r="F313" s="173"/>
      <c r="G313" s="173">
        <f>SUMIF(AE314:AE315,"&lt;&gt;NOR",G314:G315)</f>
        <v>0</v>
      </c>
      <c r="H313" s="173"/>
      <c r="I313" s="173">
        <f>SUM(I314:I315)</f>
        <v>0</v>
      </c>
      <c r="J313" s="173"/>
      <c r="K313" s="173">
        <f>SUM(K314:K315)</f>
        <v>0</v>
      </c>
      <c r="L313" s="173"/>
      <c r="M313" s="173">
        <f>SUM(M314:M315)</f>
        <v>0</v>
      </c>
      <c r="N313" s="164"/>
      <c r="O313" s="164">
        <f>SUM(O314:O315)</f>
        <v>0.00353</v>
      </c>
      <c r="P313" s="164"/>
      <c r="Q313" s="164">
        <f>SUM(Q314:Q315)</f>
        <v>0</v>
      </c>
      <c r="R313" s="164"/>
      <c r="S313" s="164"/>
      <c r="T313" s="165"/>
      <c r="U313" s="164">
        <f>SUM(U314:U315)</f>
        <v>0.89</v>
      </c>
      <c r="AE313" t="s">
        <v>145</v>
      </c>
    </row>
    <row r="314" spans="1:60" ht="12.75" outlineLevel="1">
      <c r="A314" s="151">
        <v>163</v>
      </c>
      <c r="B314" s="157" t="s">
        <v>570</v>
      </c>
      <c r="C314" s="193" t="s">
        <v>571</v>
      </c>
      <c r="D314" s="159" t="s">
        <v>194</v>
      </c>
      <c r="E314" s="167">
        <v>7.2</v>
      </c>
      <c r="F314" s="171">
        <f>H314+J314</f>
        <v>0</v>
      </c>
      <c r="G314" s="172">
        <f>ROUND(E314*F314,2)</f>
        <v>0</v>
      </c>
      <c r="H314" s="172"/>
      <c r="I314" s="172">
        <f>ROUND(E314*H314,2)</f>
        <v>0</v>
      </c>
      <c r="J314" s="172"/>
      <c r="K314" s="172">
        <f>ROUND(E314*J314,2)</f>
        <v>0</v>
      </c>
      <c r="L314" s="172">
        <v>21</v>
      </c>
      <c r="M314" s="172">
        <f>G314*(1+L314/100)</f>
        <v>0</v>
      </c>
      <c r="N314" s="160">
        <v>0.00049</v>
      </c>
      <c r="O314" s="160">
        <f>ROUND(E314*N314,5)</f>
        <v>0.00353</v>
      </c>
      <c r="P314" s="160">
        <v>0</v>
      </c>
      <c r="Q314" s="160">
        <f>ROUND(E314*P314,5)</f>
        <v>0</v>
      </c>
      <c r="R314" s="160"/>
      <c r="S314" s="160"/>
      <c r="T314" s="161">
        <v>0.123</v>
      </c>
      <c r="U314" s="160">
        <f>ROUND(E314*T314,2)</f>
        <v>0.89</v>
      </c>
      <c r="V314" s="150"/>
      <c r="W314" s="150"/>
      <c r="X314" s="150"/>
      <c r="Y314" s="150"/>
      <c r="Z314" s="150"/>
      <c r="AA314" s="150"/>
      <c r="AB314" s="150"/>
      <c r="AC314" s="150"/>
      <c r="AD314" s="150"/>
      <c r="AE314" s="150" t="s">
        <v>179</v>
      </c>
      <c r="AF314" s="150"/>
      <c r="AG314" s="150"/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50"/>
      <c r="BB314" s="150"/>
      <c r="BC314" s="150"/>
      <c r="BD314" s="150"/>
      <c r="BE314" s="150"/>
      <c r="BF314" s="150"/>
      <c r="BG314" s="150"/>
      <c r="BH314" s="150"/>
    </row>
    <row r="315" spans="1:60" ht="12.75" outlineLevel="1">
      <c r="A315" s="151"/>
      <c r="B315" s="157"/>
      <c r="C315" s="194" t="s">
        <v>572</v>
      </c>
      <c r="D315" s="162"/>
      <c r="E315" s="168">
        <v>7.2</v>
      </c>
      <c r="F315" s="172"/>
      <c r="G315" s="172"/>
      <c r="H315" s="172"/>
      <c r="I315" s="172"/>
      <c r="J315" s="172"/>
      <c r="K315" s="172"/>
      <c r="L315" s="172"/>
      <c r="M315" s="172"/>
      <c r="N315" s="160"/>
      <c r="O315" s="160"/>
      <c r="P315" s="160"/>
      <c r="Q315" s="160"/>
      <c r="R315" s="160"/>
      <c r="S315" s="160"/>
      <c r="T315" s="161"/>
      <c r="U315" s="16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150" t="s">
        <v>151</v>
      </c>
      <c r="AF315" s="150">
        <v>0</v>
      </c>
      <c r="AG315" s="150"/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</row>
    <row r="316" spans="1:31" ht="12.75">
      <c r="A316" s="152" t="s">
        <v>144</v>
      </c>
      <c r="B316" s="158" t="s">
        <v>113</v>
      </c>
      <c r="C316" s="195" t="s">
        <v>114</v>
      </c>
      <c r="D316" s="163"/>
      <c r="E316" s="169"/>
      <c r="F316" s="173"/>
      <c r="G316" s="173">
        <f>SUMIF(AE317:AE322,"&lt;&gt;NOR",G317:G322)</f>
        <v>0</v>
      </c>
      <c r="H316" s="173"/>
      <c r="I316" s="173">
        <f>SUM(I317:I322)</f>
        <v>0</v>
      </c>
      <c r="J316" s="173"/>
      <c r="K316" s="173">
        <f>SUM(K317:K322)</f>
        <v>0</v>
      </c>
      <c r="L316" s="173"/>
      <c r="M316" s="173">
        <f>SUM(M317:M322)</f>
        <v>0</v>
      </c>
      <c r="N316" s="164"/>
      <c r="O316" s="164">
        <f>SUM(O317:O322)</f>
        <v>0.0592</v>
      </c>
      <c r="P316" s="164"/>
      <c r="Q316" s="164">
        <f>SUM(Q317:Q322)</f>
        <v>0</v>
      </c>
      <c r="R316" s="164"/>
      <c r="S316" s="164"/>
      <c r="T316" s="165"/>
      <c r="U316" s="164">
        <f>SUM(U317:U322)</f>
        <v>19.39</v>
      </c>
      <c r="AE316" t="s">
        <v>145</v>
      </c>
    </row>
    <row r="317" spans="1:60" ht="12.75" outlineLevel="1">
      <c r="A317" s="151">
        <v>164</v>
      </c>
      <c r="B317" s="157" t="s">
        <v>573</v>
      </c>
      <c r="C317" s="193" t="s">
        <v>574</v>
      </c>
      <c r="D317" s="159" t="s">
        <v>194</v>
      </c>
      <c r="E317" s="167">
        <v>27.82</v>
      </c>
      <c r="F317" s="171">
        <f>H317+J317</f>
        <v>0</v>
      </c>
      <c r="G317" s="172">
        <f>ROUND(E317*F317,2)</f>
        <v>0</v>
      </c>
      <c r="H317" s="172"/>
      <c r="I317" s="172">
        <f>ROUND(E317*H317,2)</f>
        <v>0</v>
      </c>
      <c r="J317" s="172"/>
      <c r="K317" s="172">
        <f>ROUND(E317*J317,2)</f>
        <v>0</v>
      </c>
      <c r="L317" s="172">
        <v>21</v>
      </c>
      <c r="M317" s="172">
        <f>G317*(1+L317/100)</f>
        <v>0</v>
      </c>
      <c r="N317" s="160">
        <v>5E-05</v>
      </c>
      <c r="O317" s="160">
        <f>ROUND(E317*N317,5)</f>
        <v>0.00139</v>
      </c>
      <c r="P317" s="160">
        <v>0</v>
      </c>
      <c r="Q317" s="160">
        <f>ROUND(E317*P317,5)</f>
        <v>0</v>
      </c>
      <c r="R317" s="160"/>
      <c r="S317" s="160"/>
      <c r="T317" s="161">
        <v>0.03248</v>
      </c>
      <c r="U317" s="160">
        <f>ROUND(E317*T317,2)</f>
        <v>0.9</v>
      </c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 t="s">
        <v>149</v>
      </c>
      <c r="AF317" s="150"/>
      <c r="AG317" s="150"/>
      <c r="AH317" s="150"/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150"/>
      <c r="BF317" s="150"/>
      <c r="BG317" s="150"/>
      <c r="BH317" s="150"/>
    </row>
    <row r="318" spans="1:60" ht="12.75" outlineLevel="1">
      <c r="A318" s="151"/>
      <c r="B318" s="157"/>
      <c r="C318" s="194" t="s">
        <v>575</v>
      </c>
      <c r="D318" s="162"/>
      <c r="E318" s="168">
        <v>27.82</v>
      </c>
      <c r="F318" s="228"/>
      <c r="G318" s="172"/>
      <c r="H318" s="172"/>
      <c r="I318" s="172"/>
      <c r="J318" s="172"/>
      <c r="K318" s="172"/>
      <c r="L318" s="172"/>
      <c r="M318" s="172"/>
      <c r="N318" s="160"/>
      <c r="O318" s="160"/>
      <c r="P318" s="160"/>
      <c r="Q318" s="160"/>
      <c r="R318" s="160"/>
      <c r="S318" s="160"/>
      <c r="T318" s="161"/>
      <c r="U318" s="160"/>
      <c r="V318" s="150"/>
      <c r="W318" s="150"/>
      <c r="X318" s="150"/>
      <c r="Y318" s="150"/>
      <c r="Z318" s="150"/>
      <c r="AA318" s="150"/>
      <c r="AB318" s="150"/>
      <c r="AC318" s="150"/>
      <c r="AD318" s="150"/>
      <c r="AE318" s="150" t="s">
        <v>151</v>
      </c>
      <c r="AF318" s="150">
        <v>0</v>
      </c>
      <c r="AG318" s="150"/>
      <c r="AH318" s="150"/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  <c r="AW318" s="150"/>
      <c r="AX318" s="150"/>
      <c r="AY318" s="150"/>
      <c r="AZ318" s="150"/>
      <c r="BA318" s="150"/>
      <c r="BB318" s="150"/>
      <c r="BC318" s="150"/>
      <c r="BD318" s="150"/>
      <c r="BE318" s="150"/>
      <c r="BF318" s="150"/>
      <c r="BG318" s="150"/>
      <c r="BH318" s="150"/>
    </row>
    <row r="319" spans="1:60" ht="12.75" outlineLevel="1">
      <c r="A319" s="151">
        <v>165</v>
      </c>
      <c r="B319" s="157" t="s">
        <v>576</v>
      </c>
      <c r="C319" s="193" t="s">
        <v>577</v>
      </c>
      <c r="D319" s="159" t="s">
        <v>194</v>
      </c>
      <c r="E319" s="167">
        <v>27.82</v>
      </c>
      <c r="F319" s="171">
        <f>H319+J319</f>
        <v>0</v>
      </c>
      <c r="G319" s="172">
        <f>ROUND(E319*F319,2)</f>
        <v>0</v>
      </c>
      <c r="H319" s="172"/>
      <c r="I319" s="172">
        <f>ROUND(E319*H319,2)</f>
        <v>0</v>
      </c>
      <c r="J319" s="172"/>
      <c r="K319" s="172">
        <f>ROUND(E319*J319,2)</f>
        <v>0</v>
      </c>
      <c r="L319" s="172">
        <v>21</v>
      </c>
      <c r="M319" s="172">
        <f>G319*(1+L319/100)</f>
        <v>0</v>
      </c>
      <c r="N319" s="160">
        <v>0.00032</v>
      </c>
      <c r="O319" s="160">
        <f>ROUND(E319*N319,5)</f>
        <v>0.0089</v>
      </c>
      <c r="P319" s="160">
        <v>0</v>
      </c>
      <c r="Q319" s="160">
        <f>ROUND(E319*P319,5)</f>
        <v>0</v>
      </c>
      <c r="R319" s="160"/>
      <c r="S319" s="160"/>
      <c r="T319" s="161">
        <v>0.10191</v>
      </c>
      <c r="U319" s="160">
        <f>ROUND(E319*T319,2)</f>
        <v>2.84</v>
      </c>
      <c r="V319" s="150"/>
      <c r="W319" s="150"/>
      <c r="X319" s="150"/>
      <c r="Y319" s="150"/>
      <c r="Z319" s="150"/>
      <c r="AA319" s="150"/>
      <c r="AB319" s="150"/>
      <c r="AC319" s="150"/>
      <c r="AD319" s="150"/>
      <c r="AE319" s="150" t="s">
        <v>149</v>
      </c>
      <c r="AF319" s="150"/>
      <c r="AG319" s="150"/>
      <c r="AH319" s="150"/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50"/>
      <c r="BB319" s="150"/>
      <c r="BC319" s="150"/>
      <c r="BD319" s="150"/>
      <c r="BE319" s="150"/>
      <c r="BF319" s="150"/>
      <c r="BG319" s="150"/>
      <c r="BH319" s="150"/>
    </row>
    <row r="320" spans="1:60" ht="12.75" outlineLevel="1">
      <c r="A320" s="151">
        <v>166</v>
      </c>
      <c r="B320" s="157" t="s">
        <v>578</v>
      </c>
      <c r="C320" s="193" t="s">
        <v>579</v>
      </c>
      <c r="D320" s="159" t="s">
        <v>194</v>
      </c>
      <c r="E320" s="167">
        <v>116.4365</v>
      </c>
      <c r="F320" s="171">
        <f>H320+J320</f>
        <v>0</v>
      </c>
      <c r="G320" s="172">
        <f>ROUND(E320*F320,2)</f>
        <v>0</v>
      </c>
      <c r="H320" s="172"/>
      <c r="I320" s="172">
        <f>ROUND(E320*H320,2)</f>
        <v>0</v>
      </c>
      <c r="J320" s="172"/>
      <c r="K320" s="172">
        <f>ROUND(E320*J320,2)</f>
        <v>0</v>
      </c>
      <c r="L320" s="172">
        <v>21</v>
      </c>
      <c r="M320" s="172">
        <f>G320*(1+L320/100)</f>
        <v>0</v>
      </c>
      <c r="N320" s="160">
        <v>0.0002</v>
      </c>
      <c r="O320" s="160">
        <f>ROUND(E320*N320,5)</f>
        <v>0.02329</v>
      </c>
      <c r="P320" s="160">
        <v>0</v>
      </c>
      <c r="Q320" s="160">
        <f>ROUND(E320*P320,5)</f>
        <v>0</v>
      </c>
      <c r="R320" s="160"/>
      <c r="S320" s="160"/>
      <c r="T320" s="161">
        <v>0.03248</v>
      </c>
      <c r="U320" s="160">
        <f>ROUND(E320*T320,2)</f>
        <v>3.78</v>
      </c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150" t="s">
        <v>149</v>
      </c>
      <c r="AF320" s="150"/>
      <c r="AG320" s="150"/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  <c r="AX320" s="150"/>
      <c r="AY320" s="150"/>
      <c r="AZ320" s="150"/>
      <c r="BA320" s="150"/>
      <c r="BB320" s="150"/>
      <c r="BC320" s="150"/>
      <c r="BD320" s="150"/>
      <c r="BE320" s="150"/>
      <c r="BF320" s="150"/>
      <c r="BG320" s="150"/>
      <c r="BH320" s="150"/>
    </row>
    <row r="321" spans="1:60" ht="12.75" outlineLevel="1">
      <c r="A321" s="151"/>
      <c r="B321" s="157"/>
      <c r="C321" s="194" t="s">
        <v>580</v>
      </c>
      <c r="D321" s="162"/>
      <c r="E321" s="168">
        <v>116.4365</v>
      </c>
      <c r="F321" s="228"/>
      <c r="G321" s="172"/>
      <c r="H321" s="172"/>
      <c r="I321" s="172"/>
      <c r="J321" s="172"/>
      <c r="K321" s="172"/>
      <c r="L321" s="172"/>
      <c r="M321" s="172"/>
      <c r="N321" s="160"/>
      <c r="O321" s="160"/>
      <c r="P321" s="160"/>
      <c r="Q321" s="160"/>
      <c r="R321" s="160"/>
      <c r="S321" s="160"/>
      <c r="T321" s="161"/>
      <c r="U321" s="16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 t="s">
        <v>151</v>
      </c>
      <c r="AF321" s="150">
        <v>0</v>
      </c>
      <c r="AG321" s="150"/>
      <c r="AH321" s="150"/>
      <c r="AI321" s="150"/>
      <c r="AJ321" s="150"/>
      <c r="AK321" s="150"/>
      <c r="AL321" s="150"/>
      <c r="AM321" s="150"/>
      <c r="AN321" s="150"/>
      <c r="AO321" s="150"/>
      <c r="AP321" s="150"/>
      <c r="AQ321" s="150"/>
      <c r="AR321" s="150"/>
      <c r="AS321" s="150"/>
      <c r="AT321" s="150"/>
      <c r="AU321" s="150"/>
      <c r="AV321" s="150"/>
      <c r="AW321" s="150"/>
      <c r="AX321" s="150"/>
      <c r="AY321" s="150"/>
      <c r="AZ321" s="150"/>
      <c r="BA321" s="150"/>
      <c r="BB321" s="150"/>
      <c r="BC321" s="150"/>
      <c r="BD321" s="150"/>
      <c r="BE321" s="150"/>
      <c r="BF321" s="150"/>
      <c r="BG321" s="150"/>
      <c r="BH321" s="150"/>
    </row>
    <row r="322" spans="1:60" ht="12.75" outlineLevel="1">
      <c r="A322" s="151">
        <v>167</v>
      </c>
      <c r="B322" s="157" t="s">
        <v>581</v>
      </c>
      <c r="C322" s="193" t="s">
        <v>582</v>
      </c>
      <c r="D322" s="159" t="s">
        <v>194</v>
      </c>
      <c r="E322" s="167">
        <v>116.4365</v>
      </c>
      <c r="F322" s="171">
        <f>H322+J322</f>
        <v>0</v>
      </c>
      <c r="G322" s="172">
        <f>ROUND(E322*F322,2)</f>
        <v>0</v>
      </c>
      <c r="H322" s="172"/>
      <c r="I322" s="172">
        <f>ROUND(E322*H322,2)</f>
        <v>0</v>
      </c>
      <c r="J322" s="172"/>
      <c r="K322" s="172">
        <f>ROUND(E322*J322,2)</f>
        <v>0</v>
      </c>
      <c r="L322" s="172">
        <v>21</v>
      </c>
      <c r="M322" s="172">
        <f>G322*(1+L322/100)</f>
        <v>0</v>
      </c>
      <c r="N322" s="160">
        <v>0.00022</v>
      </c>
      <c r="O322" s="160">
        <f>ROUND(E322*N322,5)</f>
        <v>0.02562</v>
      </c>
      <c r="P322" s="160">
        <v>0</v>
      </c>
      <c r="Q322" s="160">
        <f>ROUND(E322*P322,5)</f>
        <v>0</v>
      </c>
      <c r="R322" s="160"/>
      <c r="S322" s="160"/>
      <c r="T322" s="161">
        <v>0.10191</v>
      </c>
      <c r="U322" s="160">
        <f>ROUND(E322*T322,2)</f>
        <v>11.87</v>
      </c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 t="s">
        <v>149</v>
      </c>
      <c r="AF322" s="150"/>
      <c r="AG322" s="150"/>
      <c r="AH322" s="150"/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50"/>
      <c r="BB322" s="150"/>
      <c r="BC322" s="150"/>
      <c r="BD322" s="150"/>
      <c r="BE322" s="150"/>
      <c r="BF322" s="150"/>
      <c r="BG322" s="150"/>
      <c r="BH322" s="150"/>
    </row>
    <row r="323" spans="1:31" ht="12.75">
      <c r="A323" s="152" t="s">
        <v>144</v>
      </c>
      <c r="B323" s="158" t="s">
        <v>115</v>
      </c>
      <c r="C323" s="195" t="s">
        <v>116</v>
      </c>
      <c r="D323" s="163"/>
      <c r="E323" s="169"/>
      <c r="F323" s="173"/>
      <c r="G323" s="173">
        <f>SUMIF(AE324:AE326,"&lt;&gt;NOR",G324:G326)</f>
        <v>0</v>
      </c>
      <c r="H323" s="173"/>
      <c r="I323" s="173">
        <f>SUM(I324:I326)</f>
        <v>0</v>
      </c>
      <c r="J323" s="173"/>
      <c r="K323" s="173">
        <f>SUM(K324:K326)</f>
        <v>0</v>
      </c>
      <c r="L323" s="173"/>
      <c r="M323" s="173">
        <f>SUM(M324:M326)</f>
        <v>0</v>
      </c>
      <c r="N323" s="164"/>
      <c r="O323" s="164">
        <f>SUM(O324:O326)</f>
        <v>0</v>
      </c>
      <c r="P323" s="164"/>
      <c r="Q323" s="164">
        <f>SUM(Q324:Q326)</f>
        <v>0</v>
      </c>
      <c r="R323" s="164"/>
      <c r="S323" s="164"/>
      <c r="T323" s="165"/>
      <c r="U323" s="164">
        <f>SUM(U324:U326)</f>
        <v>0</v>
      </c>
      <c r="AE323" t="s">
        <v>145</v>
      </c>
    </row>
    <row r="324" spans="1:60" ht="22.5" outlineLevel="1">
      <c r="A324" s="151">
        <v>168</v>
      </c>
      <c r="B324" s="157" t="s">
        <v>583</v>
      </c>
      <c r="C324" s="193" t="s">
        <v>695</v>
      </c>
      <c r="D324" s="159"/>
      <c r="E324" s="167"/>
      <c r="F324" s="222"/>
      <c r="G324" s="172">
        <f>Elektromontáže!G25</f>
        <v>0</v>
      </c>
      <c r="H324" s="172"/>
      <c r="I324" s="172">
        <f>ROUND(E324*H324,2)</f>
        <v>0</v>
      </c>
      <c r="J324" s="172"/>
      <c r="K324" s="172">
        <f>ROUND(E324*J324,2)</f>
        <v>0</v>
      </c>
      <c r="L324" s="172">
        <v>21</v>
      </c>
      <c r="M324" s="172">
        <f>G324*(1+L324/100)</f>
        <v>0</v>
      </c>
      <c r="N324" s="160">
        <v>0</v>
      </c>
      <c r="O324" s="160">
        <f>ROUND(E324*N324,5)</f>
        <v>0</v>
      </c>
      <c r="P324" s="160">
        <v>0</v>
      </c>
      <c r="Q324" s="160">
        <f>ROUND(E324*P324,5)</f>
        <v>0</v>
      </c>
      <c r="R324" s="160"/>
      <c r="S324" s="160"/>
      <c r="T324" s="161">
        <v>0</v>
      </c>
      <c r="U324" s="160">
        <f>ROUND(E324*T324,2)</f>
        <v>0</v>
      </c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 t="s">
        <v>149</v>
      </c>
      <c r="AF324" s="150"/>
      <c r="AG324" s="150"/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  <c r="BD324" s="150"/>
      <c r="BE324" s="150"/>
      <c r="BF324" s="150"/>
      <c r="BG324" s="150"/>
      <c r="BH324" s="150"/>
    </row>
    <row r="325" spans="1:60" ht="22.5" outlineLevel="1">
      <c r="A325" s="151">
        <v>169</v>
      </c>
      <c r="B325" s="157" t="s">
        <v>584</v>
      </c>
      <c r="C325" s="193" t="s">
        <v>697</v>
      </c>
      <c r="D325" s="159"/>
      <c r="E325" s="167"/>
      <c r="F325" s="222"/>
      <c r="G325" s="172">
        <f>Elektromontáže!G37</f>
        <v>0</v>
      </c>
      <c r="H325" s="172"/>
      <c r="I325" s="172">
        <f>ROUND(E325*H325,2)</f>
        <v>0</v>
      </c>
      <c r="J325" s="172"/>
      <c r="K325" s="172">
        <f>ROUND(E325*J325,2)</f>
        <v>0</v>
      </c>
      <c r="L325" s="172">
        <v>21</v>
      </c>
      <c r="M325" s="172">
        <f>G325*(1+L325/100)</f>
        <v>0</v>
      </c>
      <c r="N325" s="160">
        <v>0</v>
      </c>
      <c r="O325" s="160">
        <f>ROUND(E325*N325,5)</f>
        <v>0</v>
      </c>
      <c r="P325" s="160">
        <v>0</v>
      </c>
      <c r="Q325" s="160">
        <f>ROUND(E325*P325,5)</f>
        <v>0</v>
      </c>
      <c r="R325" s="160"/>
      <c r="S325" s="160"/>
      <c r="T325" s="161">
        <v>0</v>
      </c>
      <c r="U325" s="160">
        <f>ROUND(E325*T325,2)</f>
        <v>0</v>
      </c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150" t="s">
        <v>149</v>
      </c>
      <c r="AF325" s="150"/>
      <c r="AG325" s="150"/>
      <c r="AH325" s="150"/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  <c r="BC325" s="150"/>
      <c r="BD325" s="150"/>
      <c r="BE325" s="150"/>
      <c r="BF325" s="150"/>
      <c r="BG325" s="150"/>
      <c r="BH325" s="150"/>
    </row>
    <row r="326" spans="1:60" ht="22.5" outlineLevel="1">
      <c r="A326" s="151">
        <v>170</v>
      </c>
      <c r="B326" s="157" t="s">
        <v>585</v>
      </c>
      <c r="C326" s="193" t="s">
        <v>696</v>
      </c>
      <c r="D326" s="159"/>
      <c r="E326" s="167"/>
      <c r="F326" s="222"/>
      <c r="G326" s="172">
        <f>Elektromontáže!G69</f>
        <v>0</v>
      </c>
      <c r="H326" s="172"/>
      <c r="I326" s="172">
        <f>ROUND(E326*H326,2)</f>
        <v>0</v>
      </c>
      <c r="J326" s="172"/>
      <c r="K326" s="172">
        <f>ROUND(E326*J326,2)</f>
        <v>0</v>
      </c>
      <c r="L326" s="172">
        <v>21</v>
      </c>
      <c r="M326" s="172">
        <f>G326*(1+L326/100)</f>
        <v>0</v>
      </c>
      <c r="N326" s="160">
        <v>0.27399</v>
      </c>
      <c r="O326" s="160">
        <f>ROUND(E326*N326,5)</f>
        <v>0</v>
      </c>
      <c r="P326" s="160">
        <v>0</v>
      </c>
      <c r="Q326" s="160">
        <f>ROUND(E326*P326,5)</f>
        <v>0</v>
      </c>
      <c r="R326" s="160"/>
      <c r="S326" s="160"/>
      <c r="T326" s="161">
        <v>0.60426</v>
      </c>
      <c r="U326" s="160">
        <f>ROUND(E326*T326,2)</f>
        <v>0</v>
      </c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 t="s">
        <v>179</v>
      </c>
      <c r="AF326" s="150"/>
      <c r="AG326" s="150"/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</row>
    <row r="327" spans="1:31" ht="12.75">
      <c r="A327" s="152" t="s">
        <v>144</v>
      </c>
      <c r="B327" s="158" t="s">
        <v>117</v>
      </c>
      <c r="C327" s="195" t="s">
        <v>26</v>
      </c>
      <c r="D327" s="163"/>
      <c r="E327" s="169"/>
      <c r="F327" s="173"/>
      <c r="G327" s="173">
        <f>SUMIF(AE328:AE333,"&lt;&gt;NOR",G328:G333)</f>
        <v>0</v>
      </c>
      <c r="H327" s="173"/>
      <c r="I327" s="173">
        <f>SUM(I328:I333)</f>
        <v>0</v>
      </c>
      <c r="J327" s="173"/>
      <c r="K327" s="173">
        <f>SUM(K328:K333)</f>
        <v>0</v>
      </c>
      <c r="L327" s="173"/>
      <c r="M327" s="173">
        <f>SUM(M328:M333)</f>
        <v>0</v>
      </c>
      <c r="N327" s="164"/>
      <c r="O327" s="164">
        <f>SUM(O328:O333)</f>
        <v>0</v>
      </c>
      <c r="P327" s="164"/>
      <c r="Q327" s="164">
        <f>SUM(Q328:Q333)</f>
        <v>0</v>
      </c>
      <c r="R327" s="164"/>
      <c r="S327" s="164"/>
      <c r="T327" s="165"/>
      <c r="U327" s="164">
        <f>SUM(U328:U333)</f>
        <v>0</v>
      </c>
      <c r="AE327" t="s">
        <v>145</v>
      </c>
    </row>
    <row r="328" spans="1:60" ht="12.75" outlineLevel="1">
      <c r="A328" s="151">
        <v>171</v>
      </c>
      <c r="B328" s="157" t="s">
        <v>586</v>
      </c>
      <c r="C328" s="193" t="s">
        <v>587</v>
      </c>
      <c r="D328" s="159" t="s">
        <v>588</v>
      </c>
      <c r="E328" s="167">
        <v>1</v>
      </c>
      <c r="F328" s="171">
        <f aca="true" t="shared" si="40" ref="F328:F333">H328+J328</f>
        <v>0</v>
      </c>
      <c r="G328" s="172">
        <f aca="true" t="shared" si="41" ref="G328:G333">ROUND(E328*F328,2)</f>
        <v>0</v>
      </c>
      <c r="H328" s="172"/>
      <c r="I328" s="172">
        <f aca="true" t="shared" si="42" ref="I328:I333">ROUND(E328*H328,2)</f>
        <v>0</v>
      </c>
      <c r="J328" s="172"/>
      <c r="K328" s="172">
        <f aca="true" t="shared" si="43" ref="K328:K333">ROUND(E328*J328,2)</f>
        <v>0</v>
      </c>
      <c r="L328" s="172">
        <v>21</v>
      </c>
      <c r="M328" s="172">
        <f aca="true" t="shared" si="44" ref="M328:M333">G328*(1+L328/100)</f>
        <v>0</v>
      </c>
      <c r="N328" s="160">
        <v>0</v>
      </c>
      <c r="O328" s="160">
        <f aca="true" t="shared" si="45" ref="O328:O333">ROUND(E328*N328,5)</f>
        <v>0</v>
      </c>
      <c r="P328" s="160">
        <v>0</v>
      </c>
      <c r="Q328" s="160">
        <f aca="true" t="shared" si="46" ref="Q328:Q333">ROUND(E328*P328,5)</f>
        <v>0</v>
      </c>
      <c r="R328" s="160"/>
      <c r="S328" s="160"/>
      <c r="T328" s="161">
        <v>0</v>
      </c>
      <c r="U328" s="160">
        <f aca="true" t="shared" si="47" ref="U328:U333">ROUND(E328*T328,2)</f>
        <v>0</v>
      </c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 t="s">
        <v>149</v>
      </c>
      <c r="AF328" s="150"/>
      <c r="AG328" s="150"/>
      <c r="AH328" s="150"/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  <c r="AX328" s="150"/>
      <c r="AY328" s="150"/>
      <c r="AZ328" s="150"/>
      <c r="BA328" s="150"/>
      <c r="BB328" s="150"/>
      <c r="BC328" s="150"/>
      <c r="BD328" s="150"/>
      <c r="BE328" s="150"/>
      <c r="BF328" s="150"/>
      <c r="BG328" s="150"/>
      <c r="BH328" s="150"/>
    </row>
    <row r="329" spans="1:60" ht="12.75" outlineLevel="1">
      <c r="A329" s="151">
        <v>172</v>
      </c>
      <c r="B329" s="157" t="s">
        <v>589</v>
      </c>
      <c r="C329" s="193" t="s">
        <v>590</v>
      </c>
      <c r="D329" s="159" t="s">
        <v>588</v>
      </c>
      <c r="E329" s="167">
        <v>1</v>
      </c>
      <c r="F329" s="171">
        <f t="shared" si="40"/>
        <v>0</v>
      </c>
      <c r="G329" s="172">
        <f t="shared" si="41"/>
        <v>0</v>
      </c>
      <c r="H329" s="172"/>
      <c r="I329" s="172">
        <f t="shared" si="42"/>
        <v>0</v>
      </c>
      <c r="J329" s="172"/>
      <c r="K329" s="172">
        <f t="shared" si="43"/>
        <v>0</v>
      </c>
      <c r="L329" s="172">
        <v>21</v>
      </c>
      <c r="M329" s="172">
        <f t="shared" si="44"/>
        <v>0</v>
      </c>
      <c r="N329" s="160">
        <v>0</v>
      </c>
      <c r="O329" s="160">
        <f t="shared" si="45"/>
        <v>0</v>
      </c>
      <c r="P329" s="160">
        <v>0</v>
      </c>
      <c r="Q329" s="160">
        <f t="shared" si="46"/>
        <v>0</v>
      </c>
      <c r="R329" s="160"/>
      <c r="S329" s="160"/>
      <c r="T329" s="161">
        <v>0</v>
      </c>
      <c r="U329" s="160">
        <f t="shared" si="47"/>
        <v>0</v>
      </c>
      <c r="V329" s="150"/>
      <c r="W329" s="150"/>
      <c r="X329" s="150"/>
      <c r="Y329" s="150"/>
      <c r="Z329" s="150"/>
      <c r="AA329" s="150"/>
      <c r="AB329" s="150"/>
      <c r="AC329" s="150"/>
      <c r="AD329" s="150"/>
      <c r="AE329" s="150" t="s">
        <v>149</v>
      </c>
      <c r="AF329" s="150"/>
      <c r="AG329" s="150"/>
      <c r="AH329" s="150"/>
      <c r="AI329" s="150"/>
      <c r="AJ329" s="150"/>
      <c r="AK329" s="150"/>
      <c r="AL329" s="150"/>
      <c r="AM329" s="150"/>
      <c r="AN329" s="150"/>
      <c r="AO329" s="150"/>
      <c r="AP329" s="150"/>
      <c r="AQ329" s="150"/>
      <c r="AR329" s="150"/>
      <c r="AS329" s="150"/>
      <c r="AT329" s="150"/>
      <c r="AU329" s="150"/>
      <c r="AV329" s="150"/>
      <c r="AW329" s="150"/>
      <c r="AX329" s="150"/>
      <c r="AY329" s="150"/>
      <c r="AZ329" s="150"/>
      <c r="BA329" s="150"/>
      <c r="BB329" s="150"/>
      <c r="BC329" s="150"/>
      <c r="BD329" s="150"/>
      <c r="BE329" s="150"/>
      <c r="BF329" s="150"/>
      <c r="BG329" s="150"/>
      <c r="BH329" s="150"/>
    </row>
    <row r="330" spans="1:60" ht="33.75" outlineLevel="1">
      <c r="A330" s="151">
        <v>173</v>
      </c>
      <c r="B330" s="157" t="s">
        <v>591</v>
      </c>
      <c r="C330" s="193" t="s">
        <v>718</v>
      </c>
      <c r="D330" s="159" t="s">
        <v>0</v>
      </c>
      <c r="E330" s="167">
        <v>8</v>
      </c>
      <c r="F330" s="171">
        <f t="shared" si="40"/>
        <v>0</v>
      </c>
      <c r="G330" s="172">
        <f t="shared" si="41"/>
        <v>0</v>
      </c>
      <c r="H330" s="172"/>
      <c r="I330" s="172">
        <f t="shared" si="42"/>
        <v>0</v>
      </c>
      <c r="J330" s="172"/>
      <c r="K330" s="172">
        <f t="shared" si="43"/>
        <v>0</v>
      </c>
      <c r="L330" s="172">
        <v>21</v>
      </c>
      <c r="M330" s="172">
        <f t="shared" si="44"/>
        <v>0</v>
      </c>
      <c r="N330" s="160">
        <v>0</v>
      </c>
      <c r="O330" s="160">
        <f t="shared" si="45"/>
        <v>0</v>
      </c>
      <c r="P330" s="160">
        <v>0</v>
      </c>
      <c r="Q330" s="160">
        <f t="shared" si="46"/>
        <v>0</v>
      </c>
      <c r="R330" s="160"/>
      <c r="S330" s="160"/>
      <c r="T330" s="161">
        <v>0</v>
      </c>
      <c r="U330" s="160">
        <f t="shared" si="47"/>
        <v>0</v>
      </c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 t="s">
        <v>149</v>
      </c>
      <c r="AF330" s="150"/>
      <c r="AG330" s="150"/>
      <c r="AH330" s="150"/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50"/>
      <c r="BB330" s="150"/>
      <c r="BC330" s="150"/>
      <c r="BD330" s="150"/>
      <c r="BE330" s="150"/>
      <c r="BF330" s="150"/>
      <c r="BG330" s="150"/>
      <c r="BH330" s="150"/>
    </row>
    <row r="331" spans="1:60" ht="12.75" outlineLevel="1">
      <c r="A331" s="151">
        <v>174</v>
      </c>
      <c r="B331" s="157" t="s">
        <v>592</v>
      </c>
      <c r="C331" s="193" t="s">
        <v>593</v>
      </c>
      <c r="D331" s="159" t="s">
        <v>0</v>
      </c>
      <c r="E331" s="167">
        <v>2</v>
      </c>
      <c r="F331" s="171">
        <f t="shared" si="40"/>
        <v>0</v>
      </c>
      <c r="G331" s="172">
        <f t="shared" si="41"/>
        <v>0</v>
      </c>
      <c r="H331" s="172"/>
      <c r="I331" s="172">
        <f t="shared" si="42"/>
        <v>0</v>
      </c>
      <c r="J331" s="172"/>
      <c r="K331" s="172">
        <f t="shared" si="43"/>
        <v>0</v>
      </c>
      <c r="L331" s="172">
        <v>21</v>
      </c>
      <c r="M331" s="172">
        <f t="shared" si="44"/>
        <v>0</v>
      </c>
      <c r="N331" s="160">
        <v>0</v>
      </c>
      <c r="O331" s="160">
        <f t="shared" si="45"/>
        <v>0</v>
      </c>
      <c r="P331" s="160">
        <v>0</v>
      </c>
      <c r="Q331" s="160">
        <f t="shared" si="46"/>
        <v>0</v>
      </c>
      <c r="R331" s="160"/>
      <c r="S331" s="160"/>
      <c r="T331" s="161">
        <v>0</v>
      </c>
      <c r="U331" s="160">
        <f t="shared" si="47"/>
        <v>0</v>
      </c>
      <c r="V331" s="150"/>
      <c r="W331" s="150"/>
      <c r="X331" s="150"/>
      <c r="Y331" s="150"/>
      <c r="Z331" s="150"/>
      <c r="AA331" s="150"/>
      <c r="AB331" s="150"/>
      <c r="AC331" s="150"/>
      <c r="AD331" s="150"/>
      <c r="AE331" s="150" t="s">
        <v>149</v>
      </c>
      <c r="AF331" s="150"/>
      <c r="AG331" s="150"/>
      <c r="AH331" s="150"/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  <c r="AT331" s="150"/>
      <c r="AU331" s="150"/>
      <c r="AV331" s="150"/>
      <c r="AW331" s="150"/>
      <c r="AX331" s="150"/>
      <c r="AY331" s="150"/>
      <c r="AZ331" s="150"/>
      <c r="BA331" s="150"/>
      <c r="BB331" s="150"/>
      <c r="BC331" s="150"/>
      <c r="BD331" s="150"/>
      <c r="BE331" s="150"/>
      <c r="BF331" s="150"/>
      <c r="BG331" s="150"/>
      <c r="BH331" s="150"/>
    </row>
    <row r="332" spans="1:60" ht="12.75" outlineLevel="1">
      <c r="A332" s="151">
        <v>175</v>
      </c>
      <c r="B332" s="157" t="s">
        <v>594</v>
      </c>
      <c r="C332" s="193" t="s">
        <v>595</v>
      </c>
      <c r="D332" s="159" t="s">
        <v>588</v>
      </c>
      <c r="E332" s="167">
        <v>1</v>
      </c>
      <c r="F332" s="171">
        <f t="shared" si="40"/>
        <v>0</v>
      </c>
      <c r="G332" s="172">
        <f t="shared" si="41"/>
        <v>0</v>
      </c>
      <c r="H332" s="172"/>
      <c r="I332" s="172">
        <f t="shared" si="42"/>
        <v>0</v>
      </c>
      <c r="J332" s="172"/>
      <c r="K332" s="172">
        <f t="shared" si="43"/>
        <v>0</v>
      </c>
      <c r="L332" s="172">
        <v>21</v>
      </c>
      <c r="M332" s="172">
        <f t="shared" si="44"/>
        <v>0</v>
      </c>
      <c r="N332" s="160">
        <v>0</v>
      </c>
      <c r="O332" s="160">
        <f t="shared" si="45"/>
        <v>0</v>
      </c>
      <c r="P332" s="160">
        <v>0</v>
      </c>
      <c r="Q332" s="160">
        <f t="shared" si="46"/>
        <v>0</v>
      </c>
      <c r="R332" s="160"/>
      <c r="S332" s="160"/>
      <c r="T332" s="161">
        <v>0</v>
      </c>
      <c r="U332" s="160">
        <f t="shared" si="47"/>
        <v>0</v>
      </c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 t="s">
        <v>149</v>
      </c>
      <c r="AF332" s="150"/>
      <c r="AG332" s="150"/>
      <c r="AH332" s="150"/>
      <c r="AI332" s="150"/>
      <c r="AJ332" s="150"/>
      <c r="AK332" s="150"/>
      <c r="AL332" s="150"/>
      <c r="AM332" s="150"/>
      <c r="AN332" s="150"/>
      <c r="AO332" s="150"/>
      <c r="AP332" s="150"/>
      <c r="AQ332" s="150"/>
      <c r="AR332" s="150"/>
      <c r="AS332" s="150"/>
      <c r="AT332" s="150"/>
      <c r="AU332" s="150"/>
      <c r="AV332" s="150"/>
      <c r="AW332" s="150"/>
      <c r="AX332" s="150"/>
      <c r="AY332" s="150"/>
      <c r="AZ332" s="150"/>
      <c r="BA332" s="150"/>
      <c r="BB332" s="150"/>
      <c r="BC332" s="150"/>
      <c r="BD332" s="150"/>
      <c r="BE332" s="150"/>
      <c r="BF332" s="150"/>
      <c r="BG332" s="150"/>
      <c r="BH332" s="150"/>
    </row>
    <row r="333" spans="1:60" ht="12.75" outlineLevel="1">
      <c r="A333" s="182">
        <v>176</v>
      </c>
      <c r="B333" s="183" t="s">
        <v>596</v>
      </c>
      <c r="C333" s="197" t="s">
        <v>597</v>
      </c>
      <c r="D333" s="184" t="s">
        <v>588</v>
      </c>
      <c r="E333" s="185">
        <v>1</v>
      </c>
      <c r="F333" s="229">
        <f t="shared" si="40"/>
        <v>0</v>
      </c>
      <c r="G333" s="186">
        <f t="shared" si="41"/>
        <v>0</v>
      </c>
      <c r="H333" s="186"/>
      <c r="I333" s="186">
        <f t="shared" si="42"/>
        <v>0</v>
      </c>
      <c r="J333" s="186"/>
      <c r="K333" s="186">
        <f t="shared" si="43"/>
        <v>0</v>
      </c>
      <c r="L333" s="186">
        <v>21</v>
      </c>
      <c r="M333" s="186">
        <f t="shared" si="44"/>
        <v>0</v>
      </c>
      <c r="N333" s="187">
        <v>0</v>
      </c>
      <c r="O333" s="187">
        <f t="shared" si="45"/>
        <v>0</v>
      </c>
      <c r="P333" s="187">
        <v>0</v>
      </c>
      <c r="Q333" s="187">
        <f t="shared" si="46"/>
        <v>0</v>
      </c>
      <c r="R333" s="187"/>
      <c r="S333" s="187"/>
      <c r="T333" s="188">
        <v>0</v>
      </c>
      <c r="U333" s="187">
        <f t="shared" si="47"/>
        <v>0</v>
      </c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 t="s">
        <v>149</v>
      </c>
      <c r="AF333" s="150"/>
      <c r="AG333" s="150"/>
      <c r="AH333" s="150"/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  <c r="AU333" s="150"/>
      <c r="AV333" s="150"/>
      <c r="AW333" s="150"/>
      <c r="AX333" s="150"/>
      <c r="AY333" s="150"/>
      <c r="AZ333" s="150"/>
      <c r="BA333" s="150"/>
      <c r="BB333" s="150"/>
      <c r="BC333" s="150"/>
      <c r="BD333" s="150"/>
      <c r="BE333" s="150"/>
      <c r="BF333" s="150"/>
      <c r="BG333" s="150"/>
      <c r="BH333" s="150"/>
    </row>
    <row r="334" spans="1:30" ht="12.75">
      <c r="A334" s="6"/>
      <c r="B334" s="7" t="s">
        <v>598</v>
      </c>
      <c r="C334" s="198" t="s">
        <v>598</v>
      </c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AC334">
        <v>15</v>
      </c>
      <c r="AD334">
        <v>21</v>
      </c>
    </row>
    <row r="335" spans="1:31" ht="12.75">
      <c r="A335" s="189"/>
      <c r="B335" s="190" t="s">
        <v>28</v>
      </c>
      <c r="C335" s="199" t="s">
        <v>598</v>
      </c>
      <c r="D335" s="191"/>
      <c r="E335" s="191"/>
      <c r="F335" s="191"/>
      <c r="G335" s="192">
        <f>G8+G35+G55+G73+G85+G92+G111+G128+G133+G137+G145+G148+G152+G155+G172+G185+G196+G207+G219+G223+G239+G247+G262+G278+G282+G294+G313+G316+G323+G327</f>
        <v>0</v>
      </c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AC335">
        <f>SUMIF(L7:L333,AC334,G7:G333)</f>
        <v>0</v>
      </c>
      <c r="AD335">
        <f>SUMIF(L7:L333,AD334,G7:G333)</f>
        <v>0</v>
      </c>
      <c r="AE335" t="s">
        <v>599</v>
      </c>
    </row>
    <row r="336" spans="1:21" ht="12.75">
      <c r="A336" s="6"/>
      <c r="B336" s="7" t="s">
        <v>598</v>
      </c>
      <c r="C336" s="198" t="s">
        <v>598</v>
      </c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ht="12.75">
      <c r="A337" s="6"/>
      <c r="B337" s="7" t="s">
        <v>598</v>
      </c>
      <c r="C337" s="198" t="s">
        <v>598</v>
      </c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ht="12.75">
      <c r="A338" s="290" t="s">
        <v>600</v>
      </c>
      <c r="B338" s="290"/>
      <c r="C338" s="291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31" ht="12.75">
      <c r="A339" s="292"/>
      <c r="B339" s="293"/>
      <c r="C339" s="294"/>
      <c r="D339" s="293"/>
      <c r="E339" s="293"/>
      <c r="F339" s="293"/>
      <c r="G339" s="295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AE339" t="s">
        <v>601</v>
      </c>
    </row>
    <row r="340" spans="1:21" ht="12.75">
      <c r="A340" s="296"/>
      <c r="B340" s="297"/>
      <c r="C340" s="298"/>
      <c r="D340" s="297"/>
      <c r="E340" s="297"/>
      <c r="F340" s="297"/>
      <c r="G340" s="299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12.75">
      <c r="A341" s="296"/>
      <c r="B341" s="297"/>
      <c r="C341" s="298"/>
      <c r="D341" s="297"/>
      <c r="E341" s="297"/>
      <c r="F341" s="297"/>
      <c r="G341" s="299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2.75">
      <c r="A342" s="296"/>
      <c r="B342" s="297"/>
      <c r="C342" s="298"/>
      <c r="D342" s="297"/>
      <c r="E342" s="297"/>
      <c r="F342" s="297"/>
      <c r="G342" s="299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12.75">
      <c r="A343" s="300"/>
      <c r="B343" s="301"/>
      <c r="C343" s="302"/>
      <c r="D343" s="301"/>
      <c r="E343" s="301"/>
      <c r="F343" s="301"/>
      <c r="G343" s="303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12.75">
      <c r="A344" s="6"/>
      <c r="B344" s="7" t="s">
        <v>598</v>
      </c>
      <c r="C344" s="198" t="s">
        <v>598</v>
      </c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3:31" ht="12.75">
      <c r="C345" s="200"/>
      <c r="AE345" t="s">
        <v>602</v>
      </c>
    </row>
  </sheetData>
  <sheetProtection password="EF83" sheet="1"/>
  <mergeCells count="6">
    <mergeCell ref="A1:G1"/>
    <mergeCell ref="C2:G2"/>
    <mergeCell ref="C3:G3"/>
    <mergeCell ref="C4:G4"/>
    <mergeCell ref="A338:C338"/>
    <mergeCell ref="A339:G343"/>
  </mergeCells>
  <printOptions/>
  <pageMargins left="0.393700787401575" right="0.196850393700787" top="0.787401575" bottom="0.787401575" header="0.3" footer="0.3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9"/>
  <sheetViews>
    <sheetView zoomScalePageLayoutView="0" workbookViewId="0" topLeftCell="A16">
      <selection activeCell="F47" sqref="F47"/>
    </sheetView>
  </sheetViews>
  <sheetFormatPr defaultColWidth="9.00390625" defaultRowHeight="12.75"/>
  <cols>
    <col min="2" max="2" width="9.125" style="201" customWidth="1"/>
    <col min="3" max="3" width="79.125" style="0" customWidth="1"/>
    <col min="4" max="4" width="9.125" style="201" customWidth="1"/>
    <col min="6" max="6" width="13.125" style="206" customWidth="1"/>
    <col min="7" max="7" width="13.625" style="206" customWidth="1"/>
  </cols>
  <sheetData>
    <row r="2" spans="2:7" ht="18">
      <c r="B2" s="304" t="s">
        <v>603</v>
      </c>
      <c r="C2" s="304"/>
      <c r="D2" s="304"/>
      <c r="E2" s="304"/>
      <c r="F2" s="304"/>
      <c r="G2" s="304"/>
    </row>
    <row r="3" ht="6.75" customHeight="1"/>
    <row r="4" spans="2:7" ht="29.25" customHeight="1" thickBot="1">
      <c r="B4" s="210" t="s">
        <v>604</v>
      </c>
      <c r="C4" s="211" t="s">
        <v>605</v>
      </c>
      <c r="D4" s="210" t="s">
        <v>129</v>
      </c>
      <c r="E4" s="211" t="s">
        <v>606</v>
      </c>
      <c r="F4" s="212" t="s">
        <v>667</v>
      </c>
      <c r="G4" s="213" t="s">
        <v>607</v>
      </c>
    </row>
    <row r="5" spans="2:7" ht="18.75" customHeight="1">
      <c r="B5" s="217"/>
      <c r="C5" s="218" t="s">
        <v>657</v>
      </c>
      <c r="D5" s="217"/>
      <c r="E5" s="219"/>
      <c r="F5" s="220"/>
      <c r="G5" s="221"/>
    </row>
    <row r="6" spans="2:7" ht="12.75">
      <c r="B6" s="201" t="s">
        <v>608</v>
      </c>
      <c r="C6" t="s">
        <v>613</v>
      </c>
      <c r="D6" s="201" t="s">
        <v>611</v>
      </c>
      <c r="E6">
        <v>170</v>
      </c>
      <c r="F6" s="224">
        <v>0</v>
      </c>
      <c r="G6" s="206">
        <f>E6*F6</f>
        <v>0</v>
      </c>
    </row>
    <row r="7" spans="2:7" ht="12.75">
      <c r="B7" s="201" t="s">
        <v>609</v>
      </c>
      <c r="C7" t="s">
        <v>614</v>
      </c>
      <c r="D7" s="201" t="s">
        <v>611</v>
      </c>
      <c r="E7">
        <v>22</v>
      </c>
      <c r="F7" s="224">
        <v>0</v>
      </c>
      <c r="G7" s="206">
        <f aca="true" t="shared" si="0" ref="G7:G24">E7*F7</f>
        <v>0</v>
      </c>
    </row>
    <row r="8" spans="2:7" ht="12.75">
      <c r="B8" s="201" t="s">
        <v>612</v>
      </c>
      <c r="C8" t="s">
        <v>616</v>
      </c>
      <c r="D8" s="201" t="s">
        <v>611</v>
      </c>
      <c r="E8">
        <v>25</v>
      </c>
      <c r="F8" s="224">
        <v>0</v>
      </c>
      <c r="G8" s="206">
        <f t="shared" si="0"/>
        <v>0</v>
      </c>
    </row>
    <row r="9" spans="2:7" ht="12.75">
      <c r="B9" s="201" t="s">
        <v>615</v>
      </c>
      <c r="C9" t="s">
        <v>618</v>
      </c>
      <c r="D9" s="201" t="s">
        <v>619</v>
      </c>
      <c r="E9">
        <v>1</v>
      </c>
      <c r="F9" s="224">
        <v>0</v>
      </c>
      <c r="G9" s="206">
        <f t="shared" si="0"/>
        <v>0</v>
      </c>
    </row>
    <row r="10" spans="2:7" ht="12.75">
      <c r="B10" s="201" t="s">
        <v>617</v>
      </c>
      <c r="C10" t="s">
        <v>621</v>
      </c>
      <c r="D10" s="201" t="s">
        <v>619</v>
      </c>
      <c r="E10">
        <v>1</v>
      </c>
      <c r="F10" s="224">
        <v>0</v>
      </c>
      <c r="G10" s="206">
        <f t="shared" si="0"/>
        <v>0</v>
      </c>
    </row>
    <row r="11" spans="2:7" ht="12.75">
      <c r="B11" s="201" t="s">
        <v>620</v>
      </c>
      <c r="C11" t="s">
        <v>629</v>
      </c>
      <c r="D11" s="201" t="s">
        <v>619</v>
      </c>
      <c r="E11">
        <v>4</v>
      </c>
      <c r="F11" s="224">
        <v>0</v>
      </c>
      <c r="G11" s="206">
        <f t="shared" si="0"/>
        <v>0</v>
      </c>
    </row>
    <row r="12" spans="2:7" ht="12.75">
      <c r="B12" s="201" t="s">
        <v>622</v>
      </c>
      <c r="C12" t="s">
        <v>624</v>
      </c>
      <c r="D12" s="201" t="s">
        <v>619</v>
      </c>
      <c r="E12">
        <v>1</v>
      </c>
      <c r="F12" s="224">
        <v>0</v>
      </c>
      <c r="G12" s="206">
        <f t="shared" si="0"/>
        <v>0</v>
      </c>
    </row>
    <row r="13" spans="2:7" ht="12.75">
      <c r="B13" s="201" t="s">
        <v>623</v>
      </c>
      <c r="C13" t="s">
        <v>626</v>
      </c>
      <c r="D13" s="201" t="s">
        <v>619</v>
      </c>
      <c r="E13">
        <v>1</v>
      </c>
      <c r="F13" s="224">
        <v>0</v>
      </c>
      <c r="G13" s="206">
        <f t="shared" si="0"/>
        <v>0</v>
      </c>
    </row>
    <row r="14" spans="2:7" ht="12.75">
      <c r="B14" s="201" t="s">
        <v>625</v>
      </c>
      <c r="C14" t="s">
        <v>628</v>
      </c>
      <c r="D14" s="201" t="s">
        <v>619</v>
      </c>
      <c r="E14">
        <v>9</v>
      </c>
      <c r="F14" s="224">
        <v>0</v>
      </c>
      <c r="G14" s="206">
        <f t="shared" si="0"/>
        <v>0</v>
      </c>
    </row>
    <row r="15" spans="2:7" ht="12.75">
      <c r="B15" s="201" t="s">
        <v>627</v>
      </c>
      <c r="C15" t="s">
        <v>631</v>
      </c>
      <c r="D15" s="201" t="s">
        <v>619</v>
      </c>
      <c r="E15">
        <v>1</v>
      </c>
      <c r="F15" s="224">
        <v>0</v>
      </c>
      <c r="G15" s="206">
        <f t="shared" si="0"/>
        <v>0</v>
      </c>
    </row>
    <row r="16" spans="2:7" ht="12.75">
      <c r="B16" s="201" t="s">
        <v>630</v>
      </c>
      <c r="C16" t="s">
        <v>635</v>
      </c>
      <c r="D16" s="201" t="s">
        <v>611</v>
      </c>
      <c r="E16">
        <v>100</v>
      </c>
      <c r="F16" s="224">
        <v>0</v>
      </c>
      <c r="G16" s="206">
        <f t="shared" si="0"/>
        <v>0</v>
      </c>
    </row>
    <row r="17" spans="2:7" ht="12.75">
      <c r="B17" s="201" t="s">
        <v>632</v>
      </c>
      <c r="C17" t="s">
        <v>637</v>
      </c>
      <c r="D17" s="201" t="s">
        <v>619</v>
      </c>
      <c r="E17">
        <v>9</v>
      </c>
      <c r="F17" s="224">
        <v>0</v>
      </c>
      <c r="G17" s="206">
        <f t="shared" si="0"/>
        <v>0</v>
      </c>
    </row>
    <row r="18" spans="2:7" ht="12.75">
      <c r="B18" s="201" t="s">
        <v>634</v>
      </c>
      <c r="C18" t="s">
        <v>639</v>
      </c>
      <c r="D18" s="201" t="s">
        <v>619</v>
      </c>
      <c r="E18">
        <v>1</v>
      </c>
      <c r="F18" s="224">
        <v>0</v>
      </c>
      <c r="G18" s="206">
        <f t="shared" si="0"/>
        <v>0</v>
      </c>
    </row>
    <row r="19" spans="2:7" ht="12.75">
      <c r="B19" s="201" t="s">
        <v>636</v>
      </c>
      <c r="C19" t="s">
        <v>641</v>
      </c>
      <c r="D19" s="201" t="s">
        <v>619</v>
      </c>
      <c r="E19">
        <v>2</v>
      </c>
      <c r="F19" s="224">
        <v>0</v>
      </c>
      <c r="G19" s="206">
        <f t="shared" si="0"/>
        <v>0</v>
      </c>
    </row>
    <row r="20" spans="2:7" ht="12.75">
      <c r="B20" s="201" t="s">
        <v>638</v>
      </c>
      <c r="C20" t="s">
        <v>643</v>
      </c>
      <c r="D20" s="201" t="s">
        <v>619</v>
      </c>
      <c r="E20">
        <v>1</v>
      </c>
      <c r="F20" s="224">
        <v>0</v>
      </c>
      <c r="G20" s="206">
        <f t="shared" si="0"/>
        <v>0</v>
      </c>
    </row>
    <row r="21" spans="2:7" ht="12.75">
      <c r="B21" s="201" t="s">
        <v>640</v>
      </c>
      <c r="C21" t="s">
        <v>645</v>
      </c>
      <c r="D21" s="201" t="s">
        <v>619</v>
      </c>
      <c r="E21">
        <v>1</v>
      </c>
      <c r="F21" s="224">
        <v>0</v>
      </c>
      <c r="G21" s="206">
        <f t="shared" si="0"/>
        <v>0</v>
      </c>
    </row>
    <row r="22" spans="2:7" ht="12.75">
      <c r="B22" s="201" t="s">
        <v>642</v>
      </c>
      <c r="C22" t="s">
        <v>648</v>
      </c>
      <c r="D22" s="201" t="s">
        <v>619</v>
      </c>
      <c r="E22">
        <v>9</v>
      </c>
      <c r="F22" s="224">
        <v>0</v>
      </c>
      <c r="G22" s="206">
        <f t="shared" si="0"/>
        <v>0</v>
      </c>
    </row>
    <row r="23" spans="2:7" ht="12.75">
      <c r="B23" s="201" t="s">
        <v>644</v>
      </c>
      <c r="C23" t="s">
        <v>649</v>
      </c>
      <c r="D23" s="201" t="s">
        <v>619</v>
      </c>
      <c r="E23">
        <v>2</v>
      </c>
      <c r="F23" s="224">
        <v>0</v>
      </c>
      <c r="G23" s="206">
        <f t="shared" si="0"/>
        <v>0</v>
      </c>
    </row>
    <row r="24" spans="2:7" ht="12.75">
      <c r="B24" s="208" t="s">
        <v>646</v>
      </c>
      <c r="C24" s="18" t="s">
        <v>651</v>
      </c>
      <c r="D24" s="208" t="s">
        <v>619</v>
      </c>
      <c r="E24" s="18">
        <v>1</v>
      </c>
      <c r="F24" s="225">
        <v>0</v>
      </c>
      <c r="G24" s="209">
        <f t="shared" si="0"/>
        <v>0</v>
      </c>
    </row>
    <row r="25" ht="17.25" customHeight="1">
      <c r="G25" s="207">
        <f>SUM(G6:G24)</f>
        <v>0</v>
      </c>
    </row>
    <row r="26" ht="7.5" customHeight="1">
      <c r="G26" s="207"/>
    </row>
    <row r="27" spans="2:7" ht="17.25" customHeight="1">
      <c r="B27" s="208"/>
      <c r="C27" s="216" t="s">
        <v>658</v>
      </c>
      <c r="D27" s="208"/>
      <c r="E27" s="18"/>
      <c r="F27" s="209"/>
      <c r="G27" s="209"/>
    </row>
    <row r="28" spans="2:7" ht="12.75">
      <c r="B28" s="201" t="s">
        <v>647</v>
      </c>
      <c r="C28" t="s">
        <v>652</v>
      </c>
      <c r="D28" s="201" t="s">
        <v>666</v>
      </c>
      <c r="E28">
        <v>1</v>
      </c>
      <c r="F28" s="224">
        <v>0</v>
      </c>
      <c r="G28" s="206">
        <f>E28*F28</f>
        <v>0</v>
      </c>
    </row>
    <row r="29" ht="12.75">
      <c r="C29" t="s">
        <v>717</v>
      </c>
    </row>
    <row r="30" spans="2:7" ht="12.75">
      <c r="B30" s="201" t="s">
        <v>650</v>
      </c>
      <c r="C30" t="s">
        <v>653</v>
      </c>
      <c r="D30" s="201" t="s">
        <v>666</v>
      </c>
      <c r="E30">
        <v>1</v>
      </c>
      <c r="F30" s="224">
        <v>0</v>
      </c>
      <c r="G30" s="206">
        <f>E30*F30</f>
        <v>0</v>
      </c>
    </row>
    <row r="31" spans="2:7" ht="12.75">
      <c r="B31" s="201" t="s">
        <v>659</v>
      </c>
      <c r="C31" t="s">
        <v>654</v>
      </c>
      <c r="D31" s="201" t="s">
        <v>666</v>
      </c>
      <c r="E31">
        <v>1</v>
      </c>
      <c r="F31" s="224">
        <v>0</v>
      </c>
      <c r="G31" s="206">
        <f>E31*F31</f>
        <v>0</v>
      </c>
    </row>
    <row r="32" ht="12.75">
      <c r="C32" t="s">
        <v>715</v>
      </c>
    </row>
    <row r="33" ht="12.75">
      <c r="C33" t="s">
        <v>716</v>
      </c>
    </row>
    <row r="34" spans="2:7" ht="12.75">
      <c r="B34" s="201" t="s">
        <v>660</v>
      </c>
      <c r="C34" t="s">
        <v>694</v>
      </c>
      <c r="D34" s="201" t="s">
        <v>666</v>
      </c>
      <c r="E34">
        <v>1</v>
      </c>
      <c r="F34" s="224">
        <v>0</v>
      </c>
      <c r="G34" s="206">
        <f>E34*F34</f>
        <v>0</v>
      </c>
    </row>
    <row r="35" spans="2:7" ht="12.75">
      <c r="B35" s="201" t="s">
        <v>661</v>
      </c>
      <c r="C35" t="s">
        <v>655</v>
      </c>
      <c r="D35" s="201" t="s">
        <v>666</v>
      </c>
      <c r="E35">
        <v>1</v>
      </c>
      <c r="F35" s="224">
        <v>0</v>
      </c>
      <c r="G35" s="206">
        <f>E35*F35</f>
        <v>0</v>
      </c>
    </row>
    <row r="36" spans="2:7" ht="12.75">
      <c r="B36" s="208" t="s">
        <v>662</v>
      </c>
      <c r="C36" s="18" t="s">
        <v>656</v>
      </c>
      <c r="D36" s="208" t="s">
        <v>666</v>
      </c>
      <c r="E36" s="18">
        <v>1</v>
      </c>
      <c r="F36" s="225">
        <v>0</v>
      </c>
      <c r="G36" s="209">
        <f>E36*F36</f>
        <v>0</v>
      </c>
    </row>
    <row r="37" ht="14.25" customHeight="1">
      <c r="G37" s="207">
        <f>SUM(G28:G36)</f>
        <v>0</v>
      </c>
    </row>
    <row r="38" spans="2:7" ht="7.5" customHeight="1">
      <c r="B38" s="13"/>
      <c r="C38" s="5"/>
      <c r="D38" s="13"/>
      <c r="E38" s="5"/>
      <c r="F38" s="214"/>
      <c r="G38" s="215"/>
    </row>
    <row r="39" spans="2:7" ht="12.75">
      <c r="B39" s="208"/>
      <c r="C39" s="216" t="s">
        <v>692</v>
      </c>
      <c r="D39" s="208"/>
      <c r="E39" s="18"/>
      <c r="F39" s="209"/>
      <c r="G39" s="209"/>
    </row>
    <row r="40" spans="2:7" ht="12.75">
      <c r="B40" s="201" t="s">
        <v>663</v>
      </c>
      <c r="C40" t="s">
        <v>610</v>
      </c>
      <c r="D40" s="201" t="s">
        <v>611</v>
      </c>
      <c r="E40">
        <v>63</v>
      </c>
      <c r="F40" s="224">
        <v>0</v>
      </c>
      <c r="G40" s="206">
        <f>E40*F40</f>
        <v>0</v>
      </c>
    </row>
    <row r="41" spans="2:7" ht="12.75">
      <c r="B41" s="201" t="s">
        <v>664</v>
      </c>
      <c r="C41" t="s">
        <v>633</v>
      </c>
      <c r="D41" s="201" t="s">
        <v>611</v>
      </c>
      <c r="E41">
        <v>24.75</v>
      </c>
      <c r="F41" s="224">
        <v>0</v>
      </c>
      <c r="G41" s="206">
        <f>E41*F41</f>
        <v>0</v>
      </c>
    </row>
    <row r="42" ht="12.75">
      <c r="C42" s="202" t="s">
        <v>669</v>
      </c>
    </row>
    <row r="43" spans="2:7" ht="12.75">
      <c r="B43" s="201" t="s">
        <v>665</v>
      </c>
      <c r="C43" s="203" t="s">
        <v>672</v>
      </c>
      <c r="D43" s="201" t="s">
        <v>671</v>
      </c>
      <c r="E43">
        <v>1</v>
      </c>
      <c r="F43" s="224">
        <v>0</v>
      </c>
      <c r="G43" s="206">
        <f>E43*F43</f>
        <v>0</v>
      </c>
    </row>
    <row r="44" ht="12.75">
      <c r="C44" s="202" t="s">
        <v>673</v>
      </c>
    </row>
    <row r="45" spans="2:7" ht="12.75">
      <c r="B45" s="201" t="s">
        <v>668</v>
      </c>
      <c r="C45" t="s">
        <v>674</v>
      </c>
      <c r="D45" s="201" t="s">
        <v>666</v>
      </c>
      <c r="E45">
        <v>1</v>
      </c>
      <c r="F45" s="224">
        <v>0</v>
      </c>
      <c r="G45" s="206">
        <f>E45*F45</f>
        <v>0</v>
      </c>
    </row>
    <row r="46" spans="3:6" ht="12.75">
      <c r="C46" t="s">
        <v>714</v>
      </c>
      <c r="F46" s="226"/>
    </row>
    <row r="47" spans="2:7" ht="12.75">
      <c r="B47" s="201" t="s">
        <v>675</v>
      </c>
      <c r="C47" t="s">
        <v>702</v>
      </c>
      <c r="D47" s="201" t="s">
        <v>148</v>
      </c>
      <c r="E47" s="205">
        <v>4.27</v>
      </c>
      <c r="F47" s="224">
        <v>0</v>
      </c>
      <c r="G47" s="206">
        <f>E47*F47</f>
        <v>0</v>
      </c>
    </row>
    <row r="48" ht="12.75">
      <c r="C48" s="202" t="s">
        <v>670</v>
      </c>
    </row>
    <row r="49" ht="12.75">
      <c r="C49" s="204" t="s">
        <v>676</v>
      </c>
    </row>
    <row r="50" ht="12.75">
      <c r="C50" s="204" t="s">
        <v>677</v>
      </c>
    </row>
    <row r="51" spans="2:7" ht="12.75">
      <c r="B51" s="201" t="s">
        <v>678</v>
      </c>
      <c r="C51" t="s">
        <v>703</v>
      </c>
      <c r="D51" s="201" t="s">
        <v>148</v>
      </c>
      <c r="E51">
        <v>1.2</v>
      </c>
      <c r="F51" s="224">
        <v>0</v>
      </c>
      <c r="G51" s="206">
        <f>E51*F51</f>
        <v>0</v>
      </c>
    </row>
    <row r="52" spans="2:7" ht="12.75">
      <c r="B52" s="201" t="s">
        <v>679</v>
      </c>
      <c r="C52" t="s">
        <v>709</v>
      </c>
      <c r="D52" s="201" t="s">
        <v>148</v>
      </c>
      <c r="E52">
        <v>3.4</v>
      </c>
      <c r="F52" s="224">
        <v>0</v>
      </c>
      <c r="G52" s="206">
        <f>E52*F52</f>
        <v>0</v>
      </c>
    </row>
    <row r="53" spans="2:7" ht="12.75">
      <c r="B53" s="201" t="s">
        <v>681</v>
      </c>
      <c r="C53" t="s">
        <v>705</v>
      </c>
      <c r="D53" s="201" t="s">
        <v>148</v>
      </c>
      <c r="E53">
        <v>3.4</v>
      </c>
      <c r="F53" s="224">
        <v>0</v>
      </c>
      <c r="G53" s="206">
        <f>E53*F53</f>
        <v>0</v>
      </c>
    </row>
    <row r="54" spans="3:6" ht="12.75">
      <c r="C54" s="202" t="s">
        <v>707</v>
      </c>
      <c r="F54" s="223"/>
    </row>
    <row r="55" spans="2:7" ht="12.75">
      <c r="B55" s="201" t="s">
        <v>682</v>
      </c>
      <c r="C55" t="s">
        <v>706</v>
      </c>
      <c r="D55" s="201" t="s">
        <v>148</v>
      </c>
      <c r="E55">
        <v>0.85</v>
      </c>
      <c r="F55" s="224">
        <v>0</v>
      </c>
      <c r="G55" s="206">
        <f>E55*F55</f>
        <v>0</v>
      </c>
    </row>
    <row r="56" spans="3:6" ht="12.75">
      <c r="C56" s="202" t="s">
        <v>708</v>
      </c>
      <c r="F56" s="223"/>
    </row>
    <row r="57" spans="2:7" ht="12.75">
      <c r="B57" s="201" t="s">
        <v>687</v>
      </c>
      <c r="C57" t="s">
        <v>684</v>
      </c>
      <c r="D57" s="201" t="s">
        <v>611</v>
      </c>
      <c r="E57">
        <v>22.8</v>
      </c>
      <c r="F57" s="224">
        <v>0</v>
      </c>
      <c r="G57" s="206">
        <f>E57*F57</f>
        <v>0</v>
      </c>
    </row>
    <row r="58" spans="2:7" ht="12.75">
      <c r="B58" s="201" t="s">
        <v>688</v>
      </c>
      <c r="C58" t="s">
        <v>683</v>
      </c>
      <c r="D58" s="201" t="s">
        <v>148</v>
      </c>
      <c r="E58">
        <v>2.74</v>
      </c>
      <c r="F58" s="224">
        <v>0</v>
      </c>
      <c r="G58" s="206">
        <f>E58*F58</f>
        <v>0</v>
      </c>
    </row>
    <row r="59" ht="12.75">
      <c r="C59" s="202" t="s">
        <v>680</v>
      </c>
    </row>
    <row r="60" spans="2:7" ht="12.75">
      <c r="B60" s="201" t="s">
        <v>690</v>
      </c>
      <c r="C60" t="s">
        <v>685</v>
      </c>
      <c r="D60" s="201" t="s">
        <v>611</v>
      </c>
      <c r="E60">
        <v>17.8</v>
      </c>
      <c r="F60" s="224">
        <v>0</v>
      </c>
      <c r="G60" s="206">
        <f>E60*F60</f>
        <v>0</v>
      </c>
    </row>
    <row r="61" ht="12.75">
      <c r="C61" s="204" t="s">
        <v>686</v>
      </c>
    </row>
    <row r="62" spans="2:7" ht="12.75">
      <c r="B62" s="201" t="s">
        <v>710</v>
      </c>
      <c r="C62" t="s">
        <v>185</v>
      </c>
      <c r="D62" s="201" t="s">
        <v>611</v>
      </c>
      <c r="E62">
        <v>17.8</v>
      </c>
      <c r="F62" s="224">
        <v>0</v>
      </c>
      <c r="G62" s="206">
        <f>E62*F62</f>
        <v>0</v>
      </c>
    </row>
    <row r="63" ht="12.75">
      <c r="C63" s="202" t="s">
        <v>704</v>
      </c>
    </row>
    <row r="64" spans="2:7" ht="12.75">
      <c r="B64" s="201" t="s">
        <v>711</v>
      </c>
      <c r="C64" t="s">
        <v>689</v>
      </c>
      <c r="D64" s="201" t="s">
        <v>611</v>
      </c>
      <c r="E64">
        <v>17.8</v>
      </c>
      <c r="F64" s="224">
        <v>0</v>
      </c>
      <c r="G64" s="206">
        <f>E64*F64</f>
        <v>0</v>
      </c>
    </row>
    <row r="65" ht="12.75">
      <c r="C65" s="202" t="s">
        <v>670</v>
      </c>
    </row>
    <row r="66" spans="2:7" ht="12.75">
      <c r="B66" s="201" t="s">
        <v>712</v>
      </c>
      <c r="C66" t="s">
        <v>689</v>
      </c>
      <c r="D66" s="201" t="s">
        <v>611</v>
      </c>
      <c r="E66">
        <v>6.95</v>
      </c>
      <c r="F66" s="224">
        <v>0</v>
      </c>
      <c r="G66" s="206">
        <f>E66*F66</f>
        <v>0</v>
      </c>
    </row>
    <row r="67" ht="12.75">
      <c r="C67" s="202" t="s">
        <v>693</v>
      </c>
    </row>
    <row r="68" spans="2:7" ht="12.75">
      <c r="B68" s="208" t="s">
        <v>713</v>
      </c>
      <c r="C68" s="18" t="s">
        <v>691</v>
      </c>
      <c r="D68" s="208" t="s">
        <v>666</v>
      </c>
      <c r="E68" s="18">
        <v>1</v>
      </c>
      <c r="F68" s="225">
        <v>0</v>
      </c>
      <c r="G68" s="209">
        <f>E68*F68</f>
        <v>0</v>
      </c>
    </row>
    <row r="69" ht="12.75">
      <c r="G69" s="207">
        <f>SUM(G40:G68)</f>
        <v>0</v>
      </c>
    </row>
  </sheetData>
  <sheetProtection password="EF83" sheet="1"/>
  <mergeCells count="1">
    <mergeCell ref="B2:G2"/>
  </mergeCells>
  <printOptions/>
  <pageMargins left="0.7" right="0.7" top="0.787401575" bottom="0.7874015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Vostro</dc:creator>
  <cp:keywords/>
  <dc:description/>
  <cp:lastModifiedBy>Bc. Petr Šámal</cp:lastModifiedBy>
  <cp:lastPrinted>2023-04-14T05:40:36Z</cp:lastPrinted>
  <dcterms:created xsi:type="dcterms:W3CDTF">2009-04-08T07:15:50Z</dcterms:created>
  <dcterms:modified xsi:type="dcterms:W3CDTF">2023-04-14T06:42:35Z</dcterms:modified>
  <cp:category/>
  <cp:version/>
  <cp:contentType/>
  <cp:contentStatus/>
</cp:coreProperties>
</file>