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795" windowHeight="7425" activeTab="3"/>
  </bookViews>
  <sheets>
    <sheet name="titulní list" sheetId="1" r:id="rId1"/>
    <sheet name="Krycí list" sheetId="2" r:id="rId2"/>
    <sheet name="Rekapitulace" sheetId="3" r:id="rId3"/>
    <sheet name="Položky" sheetId="4" r:id="rId4"/>
  </sheets>
  <externalReferences>
    <externalReference r:id="rId7"/>
    <externalReference r:id="rId8"/>
  </externalReferences>
  <definedNames>
    <definedName name="cisloobjektu" localSheetId="0">'[1]Krycí list'!$A$5</definedName>
    <definedName name="cisloobjektu">'Krycí list'!$A$5</definedName>
    <definedName name="Cislostavby" localSheetId="0">'[2]STAVBA CELKEM'!$C$6</definedName>
    <definedName name="cislostavby">'Krycí list'!$A$7</definedName>
    <definedName name="Datum">'Krycí list'!$B$27</definedName>
    <definedName name="Dil">'Rekapitulace'!$A$6</definedName>
    <definedName name="Do">'[2]STAVBA CELKEM'!#REF!</definedName>
    <definedName name="Dodavka" localSheetId="0">'[1]Rekapitulace'!$G$18</definedName>
    <definedName name="Dodavka">'Rekapitulace'!$G$18</definedName>
    <definedName name="Dodavka0" localSheetId="0">'[1]Položky'!#REF!</definedName>
    <definedName name="Dodavka0">'Položky'!#REF!</definedName>
    <definedName name="HSV" localSheetId="0">'[1]Rekapitulace'!$E$18</definedName>
    <definedName name="HSV">'Rekapitulace'!$E$18</definedName>
    <definedName name="HSV0" localSheetId="0">'[1]Položky'!#REF!</definedName>
    <definedName name="HSV0">'Položky'!#REF!</definedName>
    <definedName name="HZS" localSheetId="0">'[1]Rekapitulace'!$I$18</definedName>
    <definedName name="HZS">'Rekapitulace'!$I$18</definedName>
    <definedName name="HZS0" localSheetId="0">'[1]Položky'!#REF!</definedName>
    <definedName name="HZS0">'Položky'!#REF!</definedName>
    <definedName name="JKSO">'Krycí list'!$G$2</definedName>
    <definedName name="MJ">'Krycí list'!$G$5</definedName>
    <definedName name="Mont" localSheetId="0">'[1]Rekapitulace'!$H$18</definedName>
    <definedName name="Mont">'Rekapitulace'!$H$18</definedName>
    <definedName name="Montaz0" localSheetId="0">'[1]Položky'!#REF!</definedName>
    <definedName name="Montaz0">'Položky'!#REF!</definedName>
    <definedName name="NazevDilu">'Rekapitulace'!$B$6</definedName>
    <definedName name="nazevobjektu" localSheetId="0">'[1]Krycí list'!$C$5</definedName>
    <definedName name="nazevobjektu">'Krycí list'!$C$5</definedName>
    <definedName name="Nazevstavby" localSheetId="0">'[2]STAVBA CELKEM'!$E$6</definedName>
    <definedName name="nazevstavby">'Krycí list'!$C$7</definedName>
    <definedName name="_xlnm.Print_Titles" localSheetId="3">'Položky'!$1:$6</definedName>
    <definedName name="_xlnm.Print_Titles" localSheetId="2">'Rekapitulace'!$1:$6</definedName>
    <definedName name="Objednatel">'Krycí list'!$C$10</definedName>
    <definedName name="_xlnm.Print_Area" localSheetId="1">'Krycí list'!$A$1:$G$45</definedName>
    <definedName name="_xlnm.Print_Area" localSheetId="3">'Položky'!$A$1:$G$90</definedName>
    <definedName name="_xlnm.Print_Area" localSheetId="2">'Rekapitulace'!$A$1:$I$32</definedName>
    <definedName name="_xlnm.Print_Area" localSheetId="0">'titulní list'!$A$1:$T$49</definedName>
    <definedName name="Od">'[2]STAVBA CELKEM'!#REF!</definedName>
    <definedName name="PocetMJ" localSheetId="0">'[1]Krycí list'!$G$6</definedName>
    <definedName name="PocetMJ">'Krycí list'!$G$6</definedName>
    <definedName name="Poznamka">'Krycí list'!$B$37</definedName>
    <definedName name="Projektant" localSheetId="0">'[1]Krycí list'!$C$8</definedName>
    <definedName name="Projektant">'Krycí list'!$C$8</definedName>
    <definedName name="PSV" localSheetId="0">'[1]Rekapitulace'!$F$18</definedName>
    <definedName name="PSV">'Rekapitulace'!$F$18</definedName>
    <definedName name="PSV0" localSheetId="0">'[1]Položky'!#REF!</definedName>
    <definedName name="PSV0">'Položky'!#REF!</definedName>
    <definedName name="SazbaDPH1" localSheetId="0">'[2]STAVBA CELKEM'!$C$25</definedName>
    <definedName name="SazbaDPH1">'Krycí list'!$C$30</definedName>
    <definedName name="SazbaDPH2" localSheetId="0">'[2]STAVBA CELKEM'!$C$27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3" hidden="1">0</definedName>
    <definedName name="solver_num" localSheetId="3" hidden="1">0</definedName>
    <definedName name="solver_opt" localSheetId="3" hidden="1">'Položky'!#REF!</definedName>
    <definedName name="solver_typ" localSheetId="3" hidden="1">1</definedName>
    <definedName name="solver_val" localSheetId="3" hidden="1">0</definedName>
    <definedName name="Typ" localSheetId="0">'[1]Položky'!#REF!</definedName>
    <definedName name="Typ">'Položky'!#REF!</definedName>
    <definedName name="VRN" localSheetId="0">'[1]Rekapitulace'!$H$31</definedName>
    <definedName name="VRN">'Rekapitulace'!$H$31</definedName>
    <definedName name="VRNKc" localSheetId="0">'[1]Rekapitulace'!#REF!</definedName>
    <definedName name="VRNKc">'Rekapitulace'!#REF!</definedName>
    <definedName name="VRNnazev" localSheetId="0">'[1]Rekapitulace'!#REF!</definedName>
    <definedName name="VRNnazev">'Rekapitulace'!#REF!</definedName>
    <definedName name="VRNproc" localSheetId="0">'[1]Rekapitulace'!#REF!</definedName>
    <definedName name="VRNproc">'Rekapitulace'!#REF!</definedName>
    <definedName name="VRNzakl" localSheetId="0">'[1]Rekapitulace'!#REF!</definedName>
    <definedName name="VRNzakl">'Rekapitulace'!#REF!</definedName>
    <definedName name="Zakazka" localSheetId="0">'[2]STAVBA CELKEM'!#REF!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<sst xmlns="http://schemas.openxmlformats.org/spreadsheetml/2006/main" count="340" uniqueCount="243">
  <si>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</si>
  <si>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</si>
  <si>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</si>
  <si>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</si>
  <si>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</si>
  <si>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</si>
  <si>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</si>
  <si>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</si>
  <si>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</si>
  <si>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</si>
  <si>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</si>
  <si>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</si>
  <si>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</si>
  <si>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</si>
  <si>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</si>
  <si>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</si>
  <si>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</si>
  <si>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</si>
  <si>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</si>
  <si>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</si>
  <si>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</si>
  <si>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</si>
  <si>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</si>
  <si>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</si>
  <si>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</si>
  <si>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</si>
  <si>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</si>
  <si>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</si>
  <si>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</si>
  <si>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</si>
  <si>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</si>
  <si>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</si>
  <si>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</si>
  <si>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</si>
  <si>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</si>
  <si>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</si>
  <si>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</si>
  <si>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</si>
  <si>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</si>
  <si>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</si>
  <si>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</si>
  <si>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</si>
  <si>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</si>
  <si>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</si>
  <si>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</si>
  <si>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</si>
  <si>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</si>
  <si>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</si>
  <si>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</si>
  <si>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</si>
  <si>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</si>
  <si>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</si>
  <si>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</si>
  <si>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</si>
  <si>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</si>
  <si>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</si>
  <si>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</si>
  <si>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</si>
  <si>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</si>
  <si>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</si>
  <si>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</si>
  <si>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</si>
  <si>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</si>
  <si>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</si>
  <si>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</si>
  <si>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</si>
  <si>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</si>
  <si>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</si>
  <si>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</si>
  <si>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</si>
  <si>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</si>
  <si>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</si>
  <si>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</si>
  <si>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</si>
  <si>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</si>
  <si>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</si>
  <si>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1148</t>
  </si>
  <si>
    <t>02</t>
  </si>
  <si>
    <t>1148.02.11</t>
  </si>
  <si>
    <t>62</t>
  </si>
  <si>
    <t>Úpravy povrchů vnější</t>
  </si>
  <si>
    <t>620451121R00</t>
  </si>
  <si>
    <t xml:space="preserve">Omítka cementová stěn zatřená dř.hladítkem, hladká </t>
  </si>
  <si>
    <t>m2</t>
  </si>
  <si>
    <t>vyspravení omítek v místě otlučení poškozených, nesoudržných omítek u okapů - odhad</t>
  </si>
  <si>
    <t>63</t>
  </si>
  <si>
    <t>Podlahy a podlahové konstrukce</t>
  </si>
  <si>
    <t>632450121T00</t>
  </si>
  <si>
    <t xml:space="preserve">Vyrov cem potěr 2cm such směs pás </t>
  </si>
  <si>
    <t>vyrovnávací potěr pod oplechování štítů z rychletuhnoucího betonu - odhad</t>
  </si>
  <si>
    <t>96</t>
  </si>
  <si>
    <t>Bourání konstrukcí</t>
  </si>
  <si>
    <t>962032641R00</t>
  </si>
  <si>
    <t xml:space="preserve">Bourání zdiva komínového z cihel na MC </t>
  </si>
  <si>
    <t>m3</t>
  </si>
  <si>
    <t>965045111T00</t>
  </si>
  <si>
    <t xml:space="preserve">Odstr degrad betonu ručně tl -5 cm </t>
  </si>
  <si>
    <t>odstranění nesoudržných podkladů po demontáži oplechování zdí - uvažováno 50% z celkové plochy</t>
  </si>
  <si>
    <t>97</t>
  </si>
  <si>
    <t>Prorážení otvorů</t>
  </si>
  <si>
    <t>978015291R00</t>
  </si>
  <si>
    <t xml:space="preserve">Otlučení omítek vnějších MVC v složit.1-4 do 100 % </t>
  </si>
  <si>
    <t>otlučení nesoudržných omítek pod odstraněným oplechováním nebo v jeho blízkosti - odhad</t>
  </si>
  <si>
    <t>99</t>
  </si>
  <si>
    <t>Staveništní přesun hmot</t>
  </si>
  <si>
    <t>999281111R00</t>
  </si>
  <si>
    <t xml:space="preserve">Přesun hmot pro opravy a údržbu do výšky 25 m </t>
  </si>
  <si>
    <t>t</t>
  </si>
  <si>
    <t>762</t>
  </si>
  <si>
    <t>Konstrukce tesařské</t>
  </si>
  <si>
    <t>762342203RT2</t>
  </si>
  <si>
    <t>Montáž laťování střech, vzdálenost latí 22 - 36 cm včetně dodávky řeziva, latě 3/5 cm</t>
  </si>
  <si>
    <t>762342204RT3</t>
  </si>
  <si>
    <t>Montáž laťování střech, svislé, vzdálenost 100 cm včetně dodávky řeziva, hranolek 5/5 cm</t>
  </si>
  <si>
    <t>762342811R00</t>
  </si>
  <si>
    <t xml:space="preserve">Demontáž laťování střech, rozteč latí do 22 cm </t>
  </si>
  <si>
    <t>998762202R00</t>
  </si>
  <si>
    <t xml:space="preserve">Přesun hmot pro tesařské konstrukce, výšky do 12 m </t>
  </si>
  <si>
    <t>764</t>
  </si>
  <si>
    <t>Konstrukce klempířské</t>
  </si>
  <si>
    <t>764322320R00</t>
  </si>
  <si>
    <t xml:space="preserve">Oplechování okapů Al, tvrdá krytina, rš 330 mm </t>
  </si>
  <si>
    <t>m</t>
  </si>
  <si>
    <t>764331330R00</t>
  </si>
  <si>
    <t xml:space="preserve">Lemování z Al plechu zdí, tvrdá krytina, rš 330 mm </t>
  </si>
  <si>
    <t>zadní plochy štítů</t>
  </si>
  <si>
    <t>764331851R00</t>
  </si>
  <si>
    <t xml:space="preserve">Demontáž lemování zdí, rš 400 a 500 mm, do 45° </t>
  </si>
  <si>
    <t>lemování mezi krytinou a štítovými zdmi</t>
  </si>
  <si>
    <t>764339821R00</t>
  </si>
  <si>
    <t xml:space="preserve">Demontáž lemov. komínů v hřeb. vln. kryt, do 45° </t>
  </si>
  <si>
    <t>764341842R00</t>
  </si>
  <si>
    <t xml:space="preserve">Demontáž lemov. trub D 200 mm, vln. kryt. do 45° </t>
  </si>
  <si>
    <t>kus</t>
  </si>
  <si>
    <t>764343391R00</t>
  </si>
  <si>
    <t xml:space="preserve">Montáž lemování trub Al, vln. krytina, ze 2 dílů </t>
  </si>
  <si>
    <t>764351837R00</t>
  </si>
  <si>
    <t xml:space="preserve">Demontáž háků, sklon do 45° </t>
  </si>
  <si>
    <t>764352303T00</t>
  </si>
  <si>
    <t xml:space="preserve">Žlaby z Al plechu podokapní půlkruhové,rš 330 mm </t>
  </si>
  <si>
    <t>764352811R00</t>
  </si>
  <si>
    <t xml:space="preserve">Demontáž žlabů půlkruh. rovných, rš 330 mm, do 45° </t>
  </si>
  <si>
    <t>764359821R00</t>
  </si>
  <si>
    <t xml:space="preserve">Demontáž kotlíku oválného, sklon do 45° </t>
  </si>
  <si>
    <t>764361811R00</t>
  </si>
  <si>
    <t xml:space="preserve">Demontáž střešního okna ve vlnité krytině, do 45° </t>
  </si>
  <si>
    <t>764392350R00</t>
  </si>
  <si>
    <t xml:space="preserve">Úžlabí z Al plechu, rš 660 mm </t>
  </si>
  <si>
    <t>764392851R00</t>
  </si>
  <si>
    <t xml:space="preserve">Demontáž úžlabí, rš 660 mm, sklon do 45° </t>
  </si>
  <si>
    <t>764430350RT2</t>
  </si>
  <si>
    <t>Oplechování zdí včetně rohů z Al, rš 600 mm nalepením hmotou na klemp. kce</t>
  </si>
  <si>
    <t>764430850R00</t>
  </si>
  <si>
    <t xml:space="preserve">Demontáž oplechování zdí,rš 600 mm </t>
  </si>
  <si>
    <t>998764202R00</t>
  </si>
  <si>
    <t xml:space="preserve">Přesun hmot pro klempířské konstr., výšky do 12 m </t>
  </si>
  <si>
    <t>765</t>
  </si>
  <si>
    <t>Krytiny tvrdé</t>
  </si>
  <si>
    <t>765311860R00</t>
  </si>
  <si>
    <t xml:space="preserve">Demontáž krytiny bobrovky, zvětralá malta, do suti </t>
  </si>
  <si>
    <t>uvažováno s 60% z celkové výměry střech</t>
  </si>
  <si>
    <t>765311870R00</t>
  </si>
  <si>
    <t xml:space="preserve">Demontáž krytiny bobrovky, tvrdá malta, do suti </t>
  </si>
  <si>
    <t>uvažováno s 40% z celkové výměry střech</t>
  </si>
  <si>
    <t>765313123R00</t>
  </si>
  <si>
    <t>765313131R00</t>
  </si>
  <si>
    <t xml:space="preserve">Hřeben z hřebenáčů č.2 na větrací pás s kartáči </t>
  </si>
  <si>
    <t>765313141R00</t>
  </si>
  <si>
    <t xml:space="preserve">Nároží z hřebenáčů č.2 na větrací pás s kartáči </t>
  </si>
  <si>
    <t>765313171R00</t>
  </si>
  <si>
    <t xml:space="preserve">Vikýř univerzální 45 x 55 cm </t>
  </si>
  <si>
    <t>765313174R00</t>
  </si>
  <si>
    <t>765313181R00</t>
  </si>
  <si>
    <t xml:space="preserve">Přiřezání a uchycení tašek drážkových </t>
  </si>
  <si>
    <t>765313188R00</t>
  </si>
  <si>
    <t xml:space="preserve">Pás větrací okapní ochranný 500/10 cm </t>
  </si>
  <si>
    <t>765318861R00</t>
  </si>
  <si>
    <t xml:space="preserve">Demontáž krytiny z hřebenáčů, zvětr.malta, do suti </t>
  </si>
  <si>
    <t>0,6</t>
  </si>
  <si>
    <t>765318871R00</t>
  </si>
  <si>
    <t xml:space="preserve">Demontáž krytiny z hřebenáčů, tvrdá malta, do suti </t>
  </si>
  <si>
    <t>0,4</t>
  </si>
  <si>
    <t>765799311RO5</t>
  </si>
  <si>
    <t>Montáž fólie na krokve přibitím s přelepením spojů difúzní pojistná hydroizolace D 110 standard</t>
  </si>
  <si>
    <t>59660242</t>
  </si>
  <si>
    <t>998765202R00</t>
  </si>
  <si>
    <t xml:space="preserve">Přesun hmot pro krytiny tvrdé, výšky do 12 m </t>
  </si>
  <si>
    <t>783</t>
  </si>
  <si>
    <t>Nátěry</t>
  </si>
  <si>
    <t>783782205R00</t>
  </si>
  <si>
    <t xml:space="preserve">Nátěr ochranný tesařských konstrukcí dvojnásobný </t>
  </si>
  <si>
    <t>nové latě a kontralatě</t>
  </si>
  <si>
    <t xml:space="preserve">Koncentrovaný vodou ředitelný fungicidní a insekticidní přípravek na dřevo i zdivo. Přípravek poskytující dlouhodobou ochranu proti dřevokaznému hmyzu, dřevokazným houbám a plísním. Aplikace natíráním. </t>
  </si>
  <si>
    <t>M21</t>
  </si>
  <si>
    <t>Elektromontáže</t>
  </si>
  <si>
    <t>210900001</t>
  </si>
  <si>
    <t xml:space="preserve">Dmtž + D + M hromosvodu </t>
  </si>
  <si>
    <t>kpl</t>
  </si>
  <si>
    <t>demontáž a nová montáž hromosvodu a zemnění včetně revize</t>
  </si>
  <si>
    <t>210900004</t>
  </si>
  <si>
    <t xml:space="preserve">Přípomoci pro montáže elektroinstalace </t>
  </si>
  <si>
    <t>D96</t>
  </si>
  <si>
    <t>Přesuny suti a vybouraných hmot</t>
  </si>
  <si>
    <t>979011111R00</t>
  </si>
  <si>
    <t xml:space="preserve">Svislá doprava suti a vybour. hmot za 2.NP a 1.PP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</si>
  <si>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</si>
  <si>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</si>
  <si>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</si>
  <si>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</si>
  <si>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za dalších 9 km, celkem do 10 km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</si>
  <si>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</si>
  <si>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</si>
  <si>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</si>
  <si>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</si>
  <si>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Ztížené výrobní podmínky</t>
  </si>
  <si>
    <t>Oborová přirážka - opravy, úpravy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</si>
  <si>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</si>
  <si>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</si>
  <si>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</si>
  <si>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</si>
  <si>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</si>
  <si>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</si>
  <si>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Aktualizace rozpočtu ze dne 4.9.2011. Aktualizováno 8.1.2014</t>
  </si>
  <si>
    <t>Psychiatrická nemocnice Horní Beřkovice</t>
  </si>
  <si>
    <t>STARÝ A PARTNER s. r. o.</t>
  </si>
  <si>
    <t>S L E P Ý    R O Z P O Č E T</t>
  </si>
  <si>
    <t>ZPRACOVATEL:ING. VLADIMÍR BŘEZNA</t>
  </si>
  <si>
    <t>autorizovaný inženýr v oboru pozemních staveb</t>
  </si>
  <si>
    <t>VĚŠÍN - BUKOVÁ    106</t>
  </si>
  <si>
    <t>262 42   ROŽMITÁL  POD  TŘEMŠÍNEM</t>
  </si>
  <si>
    <t>IČO:16441133</t>
  </si>
  <si>
    <t>DIČ:CZ531210213</t>
  </si>
  <si>
    <t>ČKAIT - číslo autorizace:0500530</t>
  </si>
  <si>
    <t>TEL.:720 381 703</t>
  </si>
  <si>
    <t>MAIL.:brezna@quick.cz</t>
  </si>
  <si>
    <t xml:space="preserve">Psychiatrická nemocnice Horní Beřkovice - BUDOVA T - rekonstrukce střechy </t>
  </si>
  <si>
    <t>Horní Beřkovice -rekonstrukce střechy - BUDOVA T</t>
  </si>
  <si>
    <t>BUDOVA T</t>
  </si>
  <si>
    <t>Horní Beřkovice - REKONSTRUKCE STŘECHY</t>
  </si>
  <si>
    <t xml:space="preserve">Taška prosvětlovací </t>
  </si>
  <si>
    <t xml:space="preserve">Krytina pálená režná </t>
  </si>
  <si>
    <t xml:space="preserve">Hák protisněhový </t>
  </si>
  <si>
    <t xml:space="preserve">nové latě a kontralatě + stávající krokve a přilehlé dřevěné prvky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</si>
</sst>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  <numFmt numFmtId="167" formatCode="[$-F800]dddd\,\ mmmm\ dd\,\ yyyy"/>
  </numFmts>
  <fonts count="67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0"/>
      <name val="Arial Narrow"/>
      <family val="2"/>
    </font>
    <font>
      <b/>
      <sz val="16"/>
      <color indexed="9"/>
      <name val="Arial Narrow"/>
      <family val="2"/>
    </font>
    <font>
      <b/>
      <sz val="26"/>
      <color indexed="9"/>
      <name val="Arial Narrow"/>
      <family val="2"/>
    </font>
    <font>
      <sz val="11"/>
      <color indexed="9"/>
      <name val="Arial Narrow"/>
      <family val="2"/>
    </font>
    <font>
      <b/>
      <sz val="14"/>
      <color indexed="9"/>
      <name val="Arial Narrow"/>
      <family val="2"/>
    </font>
    <font>
      <sz val="14"/>
      <color indexed="9"/>
      <name val="Arial Narrow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 Narrow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 Narrow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9" fillId="0" borderId="0">
      <alignment/>
      <protection/>
    </xf>
    <xf numFmtId="0" fontId="0" fillId="0" borderId="0">
      <alignment/>
      <protection/>
    </xf>
    <xf numFmtId="0" fontId="49" fillId="23" borderId="6" applyNumberFormat="0" applyFont="0" applyAlignment="0" applyProtection="0"/>
    <xf numFmtId="9" fontId="49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49" fontId="6" fillId="33" borderId="13" xfId="0" applyNumberFormat="1" applyFont="1" applyFill="1" applyBorder="1" applyAlignment="1">
      <alignment horizontal="left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49" fontId="4" fillId="33" borderId="18" xfId="0" applyNumberFormat="1" applyFont="1" applyFill="1" applyBorder="1" applyAlignment="1">
      <alignment/>
    </xf>
    <xf numFmtId="49" fontId="3" fillId="33" borderId="18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4" fillId="0" borderId="49" xfId="47" applyNumberFormat="1" applyFont="1" applyBorder="1">
      <alignment/>
      <protection/>
    </xf>
    <xf numFmtId="49" fontId="3" fillId="0" borderId="49" xfId="47" applyNumberFormat="1" applyFont="1" applyBorder="1">
      <alignment/>
      <protection/>
    </xf>
    <xf numFmtId="49" fontId="3" fillId="0" borderId="49" xfId="47" applyNumberFormat="1" applyFont="1" applyBorder="1" applyAlignment="1">
      <alignment horizontal="right"/>
      <protection/>
    </xf>
    <xf numFmtId="0" fontId="3" fillId="0" borderId="50" xfId="47" applyFont="1" applyBorder="1">
      <alignment/>
      <protection/>
    </xf>
    <xf numFmtId="49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49" fontId="4" fillId="0" borderId="52" xfId="47" applyNumberFormat="1" applyFont="1" applyBorder="1">
      <alignment/>
      <protection/>
    </xf>
    <xf numFmtId="49" fontId="3" fillId="0" borderId="52" xfId="47" applyNumberFormat="1" applyFont="1" applyBorder="1">
      <alignment/>
      <protection/>
    </xf>
    <xf numFmtId="49" fontId="3" fillId="0" borderId="52" xfId="47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3" fillId="0" borderId="0" xfId="47" applyFont="1">
      <alignment/>
      <protection/>
    </xf>
    <xf numFmtId="0" fontId="13" fillId="0" borderId="0" xfId="47" applyFont="1" applyAlignment="1">
      <alignment horizontal="centerContinuous"/>
      <protection/>
    </xf>
    <xf numFmtId="0" fontId="14" fillId="0" borderId="0" xfId="47" applyFont="1" applyAlignment="1">
      <alignment horizontal="centerContinuous"/>
      <protection/>
    </xf>
    <xf numFmtId="0" fontId="14" fillId="0" borderId="0" xfId="47" applyFont="1" applyAlignment="1">
      <alignment horizontal="right"/>
      <protection/>
    </xf>
    <xf numFmtId="0" fontId="3" fillId="0" borderId="49" xfId="47" applyFont="1" applyBorder="1">
      <alignment/>
      <protection/>
    </xf>
    <xf numFmtId="0" fontId="5" fillId="0" borderId="50" xfId="47" applyFont="1" applyBorder="1" applyAlignment="1">
      <alignment horizontal="right"/>
      <protection/>
    </xf>
    <xf numFmtId="49" fontId="3" fillId="0" borderId="49" xfId="47" applyNumberFormat="1" applyFont="1" applyBorder="1" applyAlignment="1">
      <alignment horizontal="left"/>
      <protection/>
    </xf>
    <xf numFmtId="0" fontId="3" fillId="0" borderId="51" xfId="47" applyFont="1" applyBorder="1">
      <alignment/>
      <protection/>
    </xf>
    <xf numFmtId="0" fontId="3" fillId="0" borderId="52" xfId="47" applyFont="1" applyBorder="1">
      <alignment/>
      <protection/>
    </xf>
    <xf numFmtId="0" fontId="5" fillId="0" borderId="0" xfId="47" applyFont="1">
      <alignment/>
      <protection/>
    </xf>
    <xf numFmtId="0" fontId="3" fillId="0" borderId="0" xfId="47" applyFont="1" applyAlignment="1">
      <alignment horizontal="right"/>
      <protection/>
    </xf>
    <xf numFmtId="0" fontId="3" fillId="0" borderId="0" xfId="47" applyFont="1" applyAlignment="1">
      <alignment/>
      <protection/>
    </xf>
    <xf numFmtId="49" fontId="5" fillId="33" borderId="19" xfId="47" applyNumberFormat="1" applyFont="1" applyFill="1" applyBorder="1">
      <alignment/>
      <protection/>
    </xf>
    <xf numFmtId="0" fontId="5" fillId="33" borderId="17" xfId="47" applyFont="1" applyFill="1" applyBorder="1" applyAlignment="1">
      <alignment horizontal="center"/>
      <protection/>
    </xf>
    <xf numFmtId="0" fontId="5" fillId="33" borderId="17" xfId="47" applyNumberFormat="1" applyFont="1" applyFill="1" applyBorder="1" applyAlignment="1">
      <alignment horizontal="center"/>
      <protection/>
    </xf>
    <xf numFmtId="0" fontId="5" fillId="33" borderId="19" xfId="47" applyFont="1" applyFill="1" applyBorder="1" applyAlignment="1">
      <alignment horizontal="center"/>
      <protection/>
    </xf>
    <xf numFmtId="0" fontId="4" fillId="0" borderId="58" xfId="47" applyFont="1" applyBorder="1" applyAlignment="1">
      <alignment horizontal="center"/>
      <protection/>
    </xf>
    <xf numFmtId="49" fontId="4" fillId="0" borderId="58" xfId="47" applyNumberFormat="1" applyFont="1" applyBorder="1" applyAlignment="1">
      <alignment horizontal="left"/>
      <protection/>
    </xf>
    <xf numFmtId="0" fontId="4" fillId="0" borderId="59" xfId="47" applyFont="1" applyBorder="1">
      <alignment/>
      <protection/>
    </xf>
    <xf numFmtId="0" fontId="3" fillId="0" borderId="18" xfId="47" applyFont="1" applyBorder="1" applyAlignment="1">
      <alignment horizontal="center"/>
      <protection/>
    </xf>
    <xf numFmtId="0" fontId="3" fillId="0" borderId="18" xfId="47" applyNumberFormat="1" applyFont="1" applyBorder="1" applyAlignment="1">
      <alignment horizontal="right"/>
      <protection/>
    </xf>
    <xf numFmtId="0" fontId="3" fillId="0" borderId="17" xfId="47" applyNumberFormat="1" applyFont="1" applyBorder="1">
      <alignment/>
      <protection/>
    </xf>
    <xf numFmtId="0" fontId="0" fillId="0" borderId="0" xfId="47" applyNumberFormat="1">
      <alignment/>
      <protection/>
    </xf>
    <xf numFmtId="0" fontId="15" fillId="0" borderId="0" xfId="47" applyFont="1">
      <alignment/>
      <protection/>
    </xf>
    <xf numFmtId="0" fontId="16" fillId="0" borderId="60" xfId="47" applyFont="1" applyBorder="1" applyAlignment="1">
      <alignment horizontal="center" vertical="top"/>
      <protection/>
    </xf>
    <xf numFmtId="49" fontId="16" fillId="0" borderId="60" xfId="47" applyNumberFormat="1" applyFont="1" applyBorder="1" applyAlignment="1">
      <alignment horizontal="left" vertical="top"/>
      <protection/>
    </xf>
    <xf numFmtId="0" fontId="16" fillId="0" borderId="60" xfId="47" applyFont="1" applyBorder="1" applyAlignment="1">
      <alignment vertical="top" wrapText="1"/>
      <protection/>
    </xf>
    <xf numFmtId="49" fontId="16" fillId="0" borderId="60" xfId="47" applyNumberFormat="1" applyFont="1" applyBorder="1" applyAlignment="1">
      <alignment horizontal="center" shrinkToFit="1"/>
      <protection/>
    </xf>
    <xf numFmtId="4" fontId="16" fillId="0" borderId="60" xfId="47" applyNumberFormat="1" applyFont="1" applyBorder="1" applyAlignment="1">
      <alignment horizontal="right"/>
      <protection/>
    </xf>
    <xf numFmtId="4" fontId="16" fillId="0" borderId="60" xfId="47" applyNumberFormat="1" applyFont="1" applyBorder="1">
      <alignment/>
      <protection/>
    </xf>
    <xf numFmtId="0" fontId="15" fillId="0" borderId="0" xfId="47" applyFont="1">
      <alignment/>
      <protection/>
    </xf>
    <xf numFmtId="0" fontId="5" fillId="0" borderId="58" xfId="47" applyFont="1" applyBorder="1" applyAlignment="1">
      <alignment horizontal="center"/>
      <protection/>
    </xf>
    <xf numFmtId="49" fontId="5" fillId="0" borderId="58" xfId="47" applyNumberFormat="1" applyFont="1" applyBorder="1" applyAlignment="1">
      <alignment horizontal="left"/>
      <protection/>
    </xf>
    <xf numFmtId="0" fontId="19" fillId="0" borderId="0" xfId="47" applyFont="1" applyAlignment="1">
      <alignment wrapText="1"/>
      <protection/>
    </xf>
    <xf numFmtId="0" fontId="3" fillId="33" borderId="19" xfId="47" applyFont="1" applyFill="1" applyBorder="1" applyAlignment="1">
      <alignment horizontal="center"/>
      <protection/>
    </xf>
    <xf numFmtId="49" fontId="20" fillId="33" borderId="19" xfId="47" applyNumberFormat="1" applyFont="1" applyFill="1" applyBorder="1" applyAlignment="1">
      <alignment horizontal="left"/>
      <protection/>
    </xf>
    <xf numFmtId="0" fontId="20" fillId="33" borderId="59" xfId="47" applyFont="1" applyFill="1" applyBorder="1">
      <alignment/>
      <protection/>
    </xf>
    <xf numFmtId="0" fontId="3" fillId="33" borderId="18" xfId="47" applyFont="1" applyFill="1" applyBorder="1" applyAlignment="1">
      <alignment horizontal="center"/>
      <protection/>
    </xf>
    <xf numFmtId="4" fontId="3" fillId="33" borderId="18" xfId="47" applyNumberFormat="1" applyFont="1" applyFill="1" applyBorder="1" applyAlignment="1">
      <alignment horizontal="right"/>
      <protection/>
    </xf>
    <xf numFmtId="4" fontId="3" fillId="33" borderId="17" xfId="47" applyNumberFormat="1" applyFont="1" applyFill="1" applyBorder="1" applyAlignment="1">
      <alignment horizontal="right"/>
      <protection/>
    </xf>
    <xf numFmtId="4" fontId="4" fillId="33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21" fillId="0" borderId="0" xfId="47" applyFont="1" applyAlignment="1">
      <alignment/>
      <protection/>
    </xf>
    <xf numFmtId="0" fontId="0" fillId="0" borderId="0" xfId="47" applyAlignment="1">
      <alignment horizontal="right"/>
      <protection/>
    </xf>
    <xf numFmtId="0" fontId="22" fillId="0" borderId="0" xfId="47" applyFont="1" applyBorder="1">
      <alignment/>
      <protection/>
    </xf>
    <xf numFmtId="3" fontId="22" fillId="0" borderId="0" xfId="47" applyNumberFormat="1" applyFont="1" applyBorder="1" applyAlignment="1">
      <alignment horizontal="right"/>
      <protection/>
    </xf>
    <xf numFmtId="4" fontId="22" fillId="0" borderId="0" xfId="47" applyNumberFormat="1" applyFont="1" applyBorder="1">
      <alignment/>
      <protection/>
    </xf>
    <xf numFmtId="0" fontId="21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1" xfId="0" applyNumberFormat="1" applyFont="1" applyBorder="1" applyAlignment="1">
      <alignment/>
    </xf>
    <xf numFmtId="0" fontId="23" fillId="0" borderId="0" xfId="46" applyNumberFormat="1" applyFont="1" applyAlignment="1">
      <alignment horizontal="center"/>
      <protection/>
    </xf>
    <xf numFmtId="0" fontId="23" fillId="0" borderId="0" xfId="46" applyNumberFormat="1" applyFont="1">
      <alignment/>
      <protection/>
    </xf>
    <xf numFmtId="0" fontId="23" fillId="0" borderId="0" xfId="46" applyNumberFormat="1" applyFont="1" applyAlignment="1">
      <alignment vertical="center"/>
      <protection/>
    </xf>
    <xf numFmtId="0" fontId="26" fillId="34" borderId="21" xfId="46" applyNumberFormat="1" applyFont="1" applyFill="1" applyBorder="1" applyAlignment="1">
      <alignment horizontal="right" vertical="center"/>
      <protection/>
    </xf>
    <xf numFmtId="0" fontId="26" fillId="34" borderId="0" xfId="46" applyNumberFormat="1" applyFont="1" applyFill="1" applyBorder="1" applyAlignment="1">
      <alignment horizontal="right" vertical="center"/>
      <protection/>
    </xf>
    <xf numFmtId="0" fontId="28" fillId="34" borderId="0" xfId="46" applyNumberFormat="1" applyFont="1" applyFill="1" applyBorder="1" applyAlignment="1">
      <alignment horizontal="right" vertical="center"/>
      <protection/>
    </xf>
    <xf numFmtId="0" fontId="29" fillId="0" borderId="0" xfId="46" applyNumberFormat="1" applyFont="1" applyAlignment="1">
      <alignment horizontal="right"/>
      <protection/>
    </xf>
    <xf numFmtId="0" fontId="30" fillId="0" borderId="0" xfId="46" applyNumberFormat="1" applyFont="1" applyAlignment="1">
      <alignment horizontal="right"/>
      <protection/>
    </xf>
    <xf numFmtId="0" fontId="23" fillId="0" borderId="0" xfId="46" applyNumberFormat="1" applyFont="1" applyAlignment="1">
      <alignment horizontal="right"/>
      <protection/>
    </xf>
    <xf numFmtId="0" fontId="23" fillId="0" borderId="0" xfId="46" applyNumberFormat="1" applyFont="1" applyAlignment="1">
      <alignment horizontal="left"/>
      <protection/>
    </xf>
    <xf numFmtId="0" fontId="31" fillId="0" borderId="0" xfId="46" applyNumberFormat="1" applyFont="1" applyAlignment="1">
      <alignment horizontal="center"/>
      <protection/>
    </xf>
    <xf numFmtId="0" fontId="24" fillId="34" borderId="62" xfId="46" applyNumberFormat="1" applyFont="1" applyFill="1" applyBorder="1" applyAlignment="1">
      <alignment horizontal="right" vertical="center"/>
      <protection/>
    </xf>
    <xf numFmtId="0" fontId="24" fillId="34" borderId="63" xfId="46" applyNumberFormat="1" applyFont="1" applyFill="1" applyBorder="1" applyAlignment="1">
      <alignment horizontal="right" vertical="center"/>
      <protection/>
    </xf>
    <xf numFmtId="0" fontId="25" fillId="34" borderId="21" xfId="46" applyNumberFormat="1" applyFont="1" applyFill="1" applyBorder="1" applyAlignment="1">
      <alignment horizontal="right" vertical="center"/>
      <protection/>
    </xf>
    <xf numFmtId="0" fontId="25" fillId="34" borderId="0" xfId="46" applyNumberFormat="1" applyFont="1" applyFill="1" applyBorder="1" applyAlignment="1">
      <alignment horizontal="right" vertical="center"/>
      <protection/>
    </xf>
    <xf numFmtId="0" fontId="27" fillId="34" borderId="0" xfId="46" applyNumberFormat="1" applyFont="1" applyFill="1" applyBorder="1" applyAlignment="1">
      <alignment horizontal="right" vertical="center"/>
      <protection/>
    </xf>
    <xf numFmtId="167" fontId="29" fillId="0" borderId="0" xfId="46" applyNumberFormat="1" applyFont="1" applyAlignment="1">
      <alignment horizontal="right"/>
      <protection/>
    </xf>
    <xf numFmtId="0" fontId="29" fillId="0" borderId="0" xfId="46" applyNumberFormat="1" applyFont="1" applyAlignment="1">
      <alignment horizontal="right"/>
      <protection/>
    </xf>
    <xf numFmtId="0" fontId="30" fillId="0" borderId="0" xfId="46" applyNumberFormat="1" applyFont="1" applyAlignment="1">
      <alignment horizontal="right"/>
      <protection/>
    </xf>
    <xf numFmtId="14" fontId="30" fillId="0" borderId="0" xfId="46" applyNumberFormat="1" applyFont="1" applyAlignment="1">
      <alignment horizontal="right"/>
      <protection/>
    </xf>
    <xf numFmtId="0" fontId="0" fillId="0" borderId="0" xfId="0" applyAlignment="1">
      <alignment horizontal="right"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0" fontId="0" fillId="0" borderId="0" xfId="0" applyAlignment="1">
      <alignment horizontal="left" wrapTex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33" borderId="64" xfId="0" applyNumberFormat="1" applyFont="1" applyFill="1" applyBorder="1" applyAlignment="1">
      <alignment horizontal="right" indent="2"/>
    </xf>
    <xf numFmtId="166" fontId="7" fillId="33" borderId="57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49" fontId="6" fillId="33" borderId="13" xfId="0" applyNumberFormat="1" applyFont="1" applyFill="1" applyBorder="1" applyAlignment="1">
      <alignment horizontal="left" wrapText="1"/>
    </xf>
    <xf numFmtId="0" fontId="0" fillId="0" borderId="12" xfId="0" applyBorder="1" applyAlignment="1">
      <alignment wrapText="1"/>
    </xf>
    <xf numFmtId="0" fontId="3" fillId="0" borderId="65" xfId="47" applyFont="1" applyBorder="1" applyAlignment="1">
      <alignment horizontal="center"/>
      <protection/>
    </xf>
    <xf numFmtId="0" fontId="3" fillId="0" borderId="66" xfId="47" applyFont="1" applyBorder="1" applyAlignment="1">
      <alignment horizontal="center"/>
      <protection/>
    </xf>
    <xf numFmtId="0" fontId="3" fillId="0" borderId="67" xfId="47" applyFont="1" applyBorder="1" applyAlignment="1">
      <alignment horizontal="center"/>
      <protection/>
    </xf>
    <xf numFmtId="0" fontId="3" fillId="0" borderId="68" xfId="47" applyFont="1" applyBorder="1" applyAlignment="1">
      <alignment horizontal="center"/>
      <protection/>
    </xf>
    <xf numFmtId="0" fontId="3" fillId="0" borderId="69" xfId="47" applyFont="1" applyBorder="1" applyAlignment="1">
      <alignment horizontal="left" wrapText="1"/>
      <protection/>
    </xf>
    <xf numFmtId="0" fontId="3" fillId="0" borderId="52" xfId="47" applyFont="1" applyBorder="1" applyAlignment="1">
      <alignment horizontal="left" wrapText="1"/>
      <protection/>
    </xf>
    <xf numFmtId="0" fontId="3" fillId="0" borderId="70" xfId="47" applyFont="1" applyBorder="1" applyAlignment="1">
      <alignment horizontal="left" wrapText="1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0" fontId="17" fillId="35" borderId="42" xfId="47" applyNumberFormat="1" applyFont="1" applyFill="1" applyBorder="1" applyAlignment="1">
      <alignment horizontal="left" wrapText="1" indent="1"/>
      <protection/>
    </xf>
    <xf numFmtId="0" fontId="18" fillId="0" borderId="0" xfId="0" applyNumberFormat="1" applyFont="1" applyAlignment="1">
      <alignment/>
    </xf>
    <xf numFmtId="0" fontId="18" fillId="0" borderId="22" xfId="0" applyNumberFormat="1" applyFont="1" applyBorder="1" applyAlignment="1">
      <alignment/>
    </xf>
    <xf numFmtId="0" fontId="12" fillId="0" borderId="0" xfId="47" applyFont="1" applyAlignment="1">
      <alignment horizontal="center"/>
      <protection/>
    </xf>
    <xf numFmtId="49" fontId="3" fillId="0" borderId="67" xfId="47" applyNumberFormat="1" applyFont="1" applyBorder="1" applyAlignment="1">
      <alignment horizontal="center"/>
      <protection/>
    </xf>
    <xf numFmtId="0" fontId="3" fillId="0" borderId="69" xfId="47" applyFont="1" applyBorder="1" applyAlignment="1">
      <alignment horizontal="center" shrinkToFit="1"/>
      <protection/>
    </xf>
    <xf numFmtId="0" fontId="3" fillId="0" borderId="52" xfId="47" applyFont="1" applyBorder="1" applyAlignment="1">
      <alignment horizontal="center" shrinkToFit="1"/>
      <protection/>
    </xf>
    <xf numFmtId="0" fontId="3" fillId="0" borderId="70" xfId="47" applyFont="1" applyBorder="1" applyAlignment="1">
      <alignment horizontal="center" shrinkToFi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POL.XLS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133350</xdr:colOff>
      <xdr:row>19</xdr:row>
      <xdr:rowOff>2047875</xdr:rowOff>
    </xdr:from>
    <xdr:to>
      <xdr:col>19</xdr:col>
      <xdr:colOff>1123950</xdr:colOff>
      <xdr:row>19</xdr:row>
      <xdr:rowOff>2800350</xdr:rowOff>
    </xdr:to>
    <xdr:pic>
      <xdr:nvPicPr>
        <xdr:cNvPr id="1" name="Picture 4" descr="j0205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8350" y="10887075"/>
          <a:ext cx="990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VLADIM~1\LOCALS~1\Temp\Rar$DI26.6812\Star&#253;%20-%20PL%20HB%20oprava%20st&#345;ech%20-%20gar&#225;&#382;e%20-%20kontroln&#237;%20rozpo&#269;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VLADIM~1\LOCALS~1\Temp\Rar$DI26.6812\zak&#225;zky%202009%20-%20od%2008\Obec%20Lochovice%20-%202009%20-%20po&#382;&#225;rn&#237;%20zbrojnice\Po&#382;&#225;rn&#237;%20zbrojnice%20Lochov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ní list"/>
      <sheetName val="Krycí list"/>
      <sheetName val="Rekapitulace"/>
      <sheetName val="Položky"/>
    </sheetNames>
    <sheetDataSet>
      <sheetData sheetId="1">
        <row r="5">
          <cell r="A5" t="str">
            <v>01</v>
          </cell>
          <cell r="C5" t="str">
            <v>Garáže</v>
          </cell>
        </row>
        <row r="6">
          <cell r="G6">
            <v>0</v>
          </cell>
        </row>
        <row r="8">
          <cell r="C8" t="str">
            <v>STARÝ A PARTNER s. r. o.</v>
          </cell>
        </row>
      </sheetData>
      <sheetData sheetId="2">
        <row r="18">
          <cell r="E18">
            <v>98981.59436365</v>
          </cell>
          <cell r="F18">
            <v>1687910.505084</v>
          </cell>
          <cell r="G18">
            <v>0</v>
          </cell>
          <cell r="H18">
            <v>63000</v>
          </cell>
          <cell r="I18">
            <v>0</v>
          </cell>
        </row>
        <row r="31">
          <cell r="H31">
            <v>247215.43342543277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komentář"/>
      <sheetName val="STAVBA CELKEM"/>
      <sheetName val="BUDOVA ZÁZEMÍ"/>
      <sheetName val="TRÉNINKOVÁ HALA"/>
    </sheetNames>
    <sheetDataSet>
      <sheetData sheetId="2">
        <row r="6">
          <cell r="C6" t="str">
            <v>09THU2</v>
          </cell>
          <cell r="E6" t="str">
            <v>KOMPLETNÍ DOKONČENÍ ZÁPADNÍ ČÁSTI ZIMNÍHO STADIONU</v>
          </cell>
        </row>
        <row r="25">
          <cell r="C25">
            <v>19</v>
          </cell>
        </row>
        <row r="27">
          <cell r="C27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2:T38"/>
  <sheetViews>
    <sheetView view="pageBreakPreview" zoomScale="75" zoomScaleSheetLayoutView="75" zoomScalePageLayoutView="0" workbookViewId="0" topLeftCell="A4">
      <selection activeCell="A14" sqref="A14"/>
    </sheetView>
  </sheetViews>
  <sheetFormatPr defaultColWidth="9.00390625" defaultRowHeight="12.75"/>
  <cols>
    <col min="1" max="1" width="6.375" style="200" customWidth="1"/>
    <col min="2" max="2" width="6.625" style="200" customWidth="1"/>
    <col min="3" max="13" width="9.75390625" style="200" customWidth="1"/>
    <col min="14" max="19" width="9.125" style="200" customWidth="1"/>
    <col min="20" max="20" width="15.125" style="200" bestFit="1" customWidth="1"/>
    <col min="21" max="16384" width="9.125" style="201" customWidth="1"/>
  </cols>
  <sheetData>
    <row r="11" ht="409.5" customHeight="1" thickBot="1"/>
    <row r="12" spans="1:20" s="202" customFormat="1" ht="27" customHeight="1">
      <c r="A12" s="211"/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</row>
    <row r="13" spans="1:20" s="202" customFormat="1" ht="41.25" customHeight="1">
      <c r="A13" s="213" t="s">
        <v>235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</row>
    <row r="14" spans="1:20" s="202" customFormat="1" ht="27" customHeight="1">
      <c r="A14" s="203"/>
      <c r="B14" s="204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05"/>
      <c r="O14" s="205"/>
      <c r="P14" s="205"/>
      <c r="Q14" s="205"/>
      <c r="R14" s="205"/>
      <c r="S14" s="205"/>
      <c r="T14" s="205"/>
    </row>
    <row r="17" spans="1:20" ht="12.75">
      <c r="A17" s="216"/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</row>
    <row r="18" spans="1:20" ht="12.75">
      <c r="A18" s="206"/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 t="s">
        <v>225</v>
      </c>
    </row>
    <row r="19" spans="1:20" ht="12.75">
      <c r="A19" s="217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</row>
    <row r="20" ht="243" customHeight="1"/>
    <row r="21" spans="1:20" ht="15">
      <c r="A21" s="218" t="s">
        <v>226</v>
      </c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</row>
    <row r="22" ht="12.75">
      <c r="T22" s="208" t="s">
        <v>227</v>
      </c>
    </row>
    <row r="23" spans="1:20" ht="15">
      <c r="A23" s="218" t="s">
        <v>228</v>
      </c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</row>
    <row r="25" spans="1:20" ht="15">
      <c r="A25" s="218" t="s">
        <v>229</v>
      </c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</row>
    <row r="27" spans="1:20" ht="15">
      <c r="A27" s="218" t="s">
        <v>230</v>
      </c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</row>
    <row r="29" spans="1:20" ht="15">
      <c r="A29" s="218" t="s">
        <v>231</v>
      </c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</row>
    <row r="31" spans="17:20" ht="15">
      <c r="Q31" s="209"/>
      <c r="T31" s="207" t="s">
        <v>232</v>
      </c>
    </row>
    <row r="33" spans="1:20" ht="15">
      <c r="A33" s="218" t="s">
        <v>233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</row>
    <row r="35" spans="1:20" ht="15">
      <c r="A35" s="218" t="s">
        <v>234</v>
      </c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</row>
    <row r="37" spans="1:20" ht="15">
      <c r="A37" s="219">
        <v>41647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</row>
    <row r="38" ht="15">
      <c r="T38" s="210"/>
    </row>
  </sheetData>
  <sheetProtection/>
  <mergeCells count="13">
    <mergeCell ref="A37:T37"/>
    <mergeCell ref="A23:T23"/>
    <mergeCell ref="A25:T25"/>
    <mergeCell ref="A27:T27"/>
    <mergeCell ref="A29:T29"/>
    <mergeCell ref="A33:T33"/>
    <mergeCell ref="A35:T35"/>
    <mergeCell ref="A12:T12"/>
    <mergeCell ref="A13:T13"/>
    <mergeCell ref="C14:M14"/>
    <mergeCell ref="A17:T17"/>
    <mergeCell ref="A19:T19"/>
    <mergeCell ref="A21:T21"/>
  </mergeCells>
  <printOptions horizontalCentered="1"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portrait" paperSize="9" scale="52" r:id="rId2"/>
  <headerFooter>
    <oddFooter>&amp;LIng.Vladimír Března
720 381 703
brezna@quick.cz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E55"/>
  <sheetViews>
    <sheetView zoomScalePageLayoutView="0" workbookViewId="0" topLeftCell="A10">
      <selection activeCell="F20" sqref="F20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74</v>
      </c>
      <c r="B1" s="2"/>
      <c r="C1" s="2"/>
      <c r="D1" s="2"/>
      <c r="E1" s="2"/>
      <c r="F1" s="2"/>
      <c r="G1" s="2"/>
    </row>
    <row r="2" spans="1:7" ht="26.25" customHeight="1">
      <c r="A2" s="3" t="s">
        <v>0</v>
      </c>
      <c r="B2" s="4"/>
      <c r="C2" s="5" t="str">
        <f>Rekapitulace!H1</f>
        <v>1148.02.11</v>
      </c>
      <c r="D2" s="232" t="str">
        <f>Rekapitulace!G2</f>
        <v>Horní Beřkovice -rekonstrukce střechy - BUDOVA T</v>
      </c>
      <c r="E2" s="233"/>
      <c r="F2" s="6" t="s">
        <v>1</v>
      </c>
      <c r="G2" s="7"/>
    </row>
    <row r="3" spans="1:7" ht="3" customHeight="1" hidden="1">
      <c r="A3" s="8"/>
      <c r="B3" s="9"/>
      <c r="C3" s="10"/>
      <c r="D3" s="10"/>
      <c r="E3" s="11"/>
      <c r="F3" s="12"/>
      <c r="G3" s="13"/>
    </row>
    <row r="4" spans="1:7" ht="12" customHeight="1">
      <c r="A4" s="14" t="s">
        <v>2</v>
      </c>
      <c r="B4" s="9"/>
      <c r="C4" s="10" t="s">
        <v>3</v>
      </c>
      <c r="D4" s="10"/>
      <c r="E4" s="11"/>
      <c r="F4" s="12" t="s">
        <v>4</v>
      </c>
      <c r="G4" s="15"/>
    </row>
    <row r="5" spans="1:7" ht="12.75" customHeight="1">
      <c r="A5" s="16" t="s">
        <v>77</v>
      </c>
      <c r="B5" s="17"/>
      <c r="C5" s="18" t="s">
        <v>237</v>
      </c>
      <c r="D5" s="19"/>
      <c r="E5" s="17"/>
      <c r="F5" s="12" t="s">
        <v>6</v>
      </c>
      <c r="G5" s="13"/>
    </row>
    <row r="6" spans="1:15" ht="12.75" customHeight="1">
      <c r="A6" s="14" t="s">
        <v>7</v>
      </c>
      <c r="B6" s="9"/>
      <c r="C6" s="10" t="s">
        <v>8</v>
      </c>
      <c r="D6" s="10"/>
      <c r="E6" s="11"/>
      <c r="F6" s="20" t="s">
        <v>9</v>
      </c>
      <c r="G6" s="21"/>
      <c r="O6" s="22"/>
    </row>
    <row r="7" spans="1:7" ht="12.75" customHeight="1">
      <c r="A7" s="23" t="s">
        <v>76</v>
      </c>
      <c r="B7" s="24"/>
      <c r="C7" s="25" t="s">
        <v>238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2"/>
      <c r="C8" s="221" t="s">
        <v>224</v>
      </c>
      <c r="D8" s="221"/>
      <c r="E8" s="222"/>
      <c r="F8" s="29" t="s">
        <v>12</v>
      </c>
      <c r="G8" s="30"/>
      <c r="H8" s="31"/>
      <c r="I8" s="32"/>
    </row>
    <row r="9" spans="1:8" ht="12.75">
      <c r="A9" s="28" t="s">
        <v>13</v>
      </c>
      <c r="B9" s="12"/>
      <c r="C9" s="221" t="str">
        <f>Projektant</f>
        <v>STARÝ A PARTNER s. r. o.</v>
      </c>
      <c r="D9" s="221"/>
      <c r="E9" s="222"/>
      <c r="F9" s="12"/>
      <c r="G9" s="33"/>
      <c r="H9" s="34"/>
    </row>
    <row r="10" spans="1:8" ht="12.75">
      <c r="A10" s="28" t="s">
        <v>14</v>
      </c>
      <c r="B10" s="12"/>
      <c r="C10" s="221" t="s">
        <v>223</v>
      </c>
      <c r="D10" s="221"/>
      <c r="E10" s="221"/>
      <c r="F10" s="35"/>
      <c r="G10" s="36"/>
      <c r="H10" s="37"/>
    </row>
    <row r="11" spans="1:57" ht="13.5" customHeight="1">
      <c r="A11" s="28" t="s">
        <v>15</v>
      </c>
      <c r="B11" s="12"/>
      <c r="C11" s="221"/>
      <c r="D11" s="221"/>
      <c r="E11" s="221"/>
      <c r="F11" s="38" t="s">
        <v>16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9"/>
      <c r="C12" s="223"/>
      <c r="D12" s="223"/>
      <c r="E12" s="223"/>
      <c r="F12" s="42" t="s">
        <v>18</v>
      </c>
      <c r="G12" s="43"/>
      <c r="H12" s="34"/>
    </row>
    <row r="13" spans="1:8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7" ht="15.75" customHeight="1">
      <c r="A15" s="53"/>
      <c r="B15" s="54" t="s">
        <v>22</v>
      </c>
      <c r="C15" s="55">
        <f>HSV</f>
        <v>0</v>
      </c>
      <c r="D15" s="56" t="str">
        <f>Rekapitulace!A23</f>
        <v>Ztížené výrobní podmínky</v>
      </c>
      <c r="E15" s="57"/>
      <c r="F15" s="58"/>
      <c r="G15" s="55">
        <f>Rekapitulace!I23</f>
        <v>0</v>
      </c>
    </row>
    <row r="16" spans="1:7" ht="15.75" customHeight="1">
      <c r="A16" s="53" t="s">
        <v>23</v>
      </c>
      <c r="B16" s="54" t="s">
        <v>24</v>
      </c>
      <c r="C16" s="55">
        <f>PSV</f>
        <v>0</v>
      </c>
      <c r="D16" s="8" t="str">
        <f>Rekapitulace!A24</f>
        <v>Oborová přirážka - opravy, úpravy</v>
      </c>
      <c r="E16" s="59"/>
      <c r="F16" s="60"/>
      <c r="G16" s="55">
        <f>Rekapitulace!I24</f>
        <v>0</v>
      </c>
    </row>
    <row r="17" spans="1:7" ht="15.75" customHeight="1">
      <c r="A17" s="53" t="s">
        <v>25</v>
      </c>
      <c r="B17" s="54" t="s">
        <v>26</v>
      </c>
      <c r="C17" s="55">
        <f>Mont</f>
        <v>0</v>
      </c>
      <c r="D17" s="8" t="str">
        <f>Rekapitulace!A25</f>
        <v>Přesun stavebních kapacit</v>
      </c>
      <c r="E17" s="59"/>
      <c r="F17" s="60"/>
      <c r="G17" s="55">
        <f>Rekapitulace!I25</f>
        <v>0</v>
      </c>
    </row>
    <row r="18" spans="1:7" ht="15.75" customHeight="1">
      <c r="A18" s="61" t="s">
        <v>27</v>
      </c>
      <c r="B18" s="62" t="s">
        <v>28</v>
      </c>
      <c r="C18" s="55">
        <f>Dodavka</f>
        <v>0</v>
      </c>
      <c r="D18" s="8" t="str">
        <f>Rekapitulace!A26</f>
        <v>Mimostaveništní doprava</v>
      </c>
      <c r="E18" s="59"/>
      <c r="F18" s="60"/>
      <c r="G18" s="55">
        <f>Rekapitulace!I26</f>
        <v>0</v>
      </c>
    </row>
    <row r="19" spans="1:7" ht="15.75" customHeight="1">
      <c r="A19" s="63" t="s">
        <v>29</v>
      </c>
      <c r="B19" s="54"/>
      <c r="C19" s="55">
        <f>SUM(C15:C18)</f>
        <v>0</v>
      </c>
      <c r="D19" s="8" t="str">
        <f>Rekapitulace!A27</f>
        <v>Zařízení staveniště</v>
      </c>
      <c r="E19" s="59"/>
      <c r="F19" s="60"/>
      <c r="G19" s="55">
        <f>Rekapitulace!I27</f>
        <v>0</v>
      </c>
    </row>
    <row r="20" spans="1:7" ht="15.75" customHeight="1">
      <c r="A20" s="63"/>
      <c r="B20" s="54"/>
      <c r="C20" s="55"/>
      <c r="D20" s="8" t="str">
        <f>Rekapitulace!A28</f>
        <v>Provoz investora</v>
      </c>
      <c r="E20" s="59"/>
      <c r="F20" s="60"/>
      <c r="G20" s="55">
        <f>Rekapitulace!I28</f>
        <v>0</v>
      </c>
    </row>
    <row r="21" spans="1:7" ht="15.75" customHeight="1">
      <c r="A21" s="63" t="s">
        <v>30</v>
      </c>
      <c r="B21" s="54"/>
      <c r="C21" s="55">
        <f>HZS</f>
        <v>0</v>
      </c>
      <c r="D21" s="8" t="str">
        <f>Rekapitulace!A29</f>
        <v>Kompletační činnost (IČD)</v>
      </c>
      <c r="E21" s="59"/>
      <c r="F21" s="60"/>
      <c r="G21" s="55">
        <f>Rekapitulace!I29</f>
        <v>0</v>
      </c>
    </row>
    <row r="22" spans="1:7" ht="15.75" customHeight="1">
      <c r="A22" s="64" t="s">
        <v>31</v>
      </c>
      <c r="B22" s="65"/>
      <c r="C22" s="55">
        <f>C19+C21</f>
        <v>0</v>
      </c>
      <c r="D22" s="8" t="s">
        <v>32</v>
      </c>
      <c r="E22" s="59"/>
      <c r="F22" s="60"/>
      <c r="G22" s="55">
        <f>G23-SUM(G15:G21)</f>
        <v>0</v>
      </c>
    </row>
    <row r="23" spans="1:7" ht="15.75" customHeight="1" thickBot="1">
      <c r="A23" s="224" t="s">
        <v>33</v>
      </c>
      <c r="B23" s="225"/>
      <c r="C23" s="66">
        <f>C22+G23</f>
        <v>0</v>
      </c>
      <c r="D23" s="67" t="s">
        <v>34</v>
      </c>
      <c r="E23" s="68"/>
      <c r="F23" s="69"/>
      <c r="G23" s="55">
        <f>VRN</f>
        <v>0</v>
      </c>
    </row>
    <row r="24" spans="1:7" ht="12.75">
      <c r="A24" s="70" t="s">
        <v>35</v>
      </c>
      <c r="B24" s="71"/>
      <c r="C24" s="72"/>
      <c r="D24" s="71" t="s">
        <v>36</v>
      </c>
      <c r="E24" s="71"/>
      <c r="F24" s="73" t="s">
        <v>37</v>
      </c>
      <c r="G24" s="74"/>
    </row>
    <row r="25" spans="1:7" ht="12.75">
      <c r="A25" s="64" t="s">
        <v>38</v>
      </c>
      <c r="B25" s="65"/>
      <c r="C25" s="75"/>
      <c r="D25" s="65" t="s">
        <v>38</v>
      </c>
      <c r="E25" s="76"/>
      <c r="F25" s="77" t="s">
        <v>38</v>
      </c>
      <c r="G25" s="78"/>
    </row>
    <row r="26" spans="1:7" ht="37.5" customHeight="1">
      <c r="A26" s="64" t="s">
        <v>39</v>
      </c>
      <c r="B26" s="79"/>
      <c r="C26" s="75"/>
      <c r="D26" s="65" t="s">
        <v>39</v>
      </c>
      <c r="E26" s="76"/>
      <c r="F26" s="77" t="s">
        <v>39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40</v>
      </c>
      <c r="B28" s="65"/>
      <c r="C28" s="75"/>
      <c r="D28" s="77" t="s">
        <v>41</v>
      </c>
      <c r="E28" s="75"/>
      <c r="F28" s="81" t="s">
        <v>41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42</v>
      </c>
      <c r="B30" s="85"/>
      <c r="C30" s="86">
        <v>21</v>
      </c>
      <c r="D30" s="85" t="s">
        <v>43</v>
      </c>
      <c r="E30" s="87"/>
      <c r="F30" s="227">
        <f>C23-F32</f>
        <v>0</v>
      </c>
      <c r="G30" s="228"/>
    </row>
    <row r="31" spans="1:7" ht="12.75">
      <c r="A31" s="84" t="s">
        <v>44</v>
      </c>
      <c r="B31" s="85"/>
      <c r="C31" s="86">
        <f>SazbaDPH1</f>
        <v>21</v>
      </c>
      <c r="D31" s="85" t="s">
        <v>45</v>
      </c>
      <c r="E31" s="87"/>
      <c r="F31" s="227">
        <f>ROUND(PRODUCT(F30,C31/100),0)</f>
        <v>0</v>
      </c>
      <c r="G31" s="228"/>
    </row>
    <row r="32" spans="1:7" ht="12.75">
      <c r="A32" s="84" t="s">
        <v>42</v>
      </c>
      <c r="B32" s="85"/>
      <c r="C32" s="86">
        <v>0</v>
      </c>
      <c r="D32" s="85" t="s">
        <v>45</v>
      </c>
      <c r="E32" s="87"/>
      <c r="F32" s="227">
        <v>0</v>
      </c>
      <c r="G32" s="228"/>
    </row>
    <row r="33" spans="1:7" ht="12.75">
      <c r="A33" s="84" t="s">
        <v>44</v>
      </c>
      <c r="B33" s="88"/>
      <c r="C33" s="89">
        <f>SazbaDPH2</f>
        <v>0</v>
      </c>
      <c r="D33" s="85" t="s">
        <v>45</v>
      </c>
      <c r="E33" s="60"/>
      <c r="F33" s="227">
        <f>ROUND(PRODUCT(F32,C33/100),0)</f>
        <v>0</v>
      </c>
      <c r="G33" s="228"/>
    </row>
    <row r="34" spans="1:7" s="93" customFormat="1" ht="19.5" customHeight="1" thickBot="1">
      <c r="A34" s="90" t="s">
        <v>46</v>
      </c>
      <c r="B34" s="91"/>
      <c r="C34" s="91"/>
      <c r="D34" s="91"/>
      <c r="E34" s="92"/>
      <c r="F34" s="229">
        <f>ROUND(SUM(F30:F33),0)</f>
        <v>0</v>
      </c>
      <c r="G34" s="230"/>
    </row>
    <row r="36" spans="1:8" ht="12.75">
      <c r="A36" s="94" t="s">
        <v>47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>
      <c r="A37" s="94"/>
      <c r="B37" s="231" t="s">
        <v>222</v>
      </c>
      <c r="C37" s="231"/>
      <c r="D37" s="231"/>
      <c r="E37" s="231"/>
      <c r="F37" s="231"/>
      <c r="G37" s="231"/>
      <c r="H37" t="s">
        <v>5</v>
      </c>
    </row>
    <row r="38" spans="1:8" ht="12.75" customHeight="1">
      <c r="A38" s="95"/>
      <c r="B38" s="231"/>
      <c r="C38" s="231"/>
      <c r="D38" s="231"/>
      <c r="E38" s="231"/>
      <c r="F38" s="231"/>
      <c r="G38" s="231"/>
      <c r="H38" t="s">
        <v>5</v>
      </c>
    </row>
    <row r="39" spans="1:8" ht="12.75">
      <c r="A39" s="95"/>
      <c r="B39" s="231"/>
      <c r="C39" s="231"/>
      <c r="D39" s="231"/>
      <c r="E39" s="231"/>
      <c r="F39" s="231"/>
      <c r="G39" s="231"/>
      <c r="H39" t="s">
        <v>5</v>
      </c>
    </row>
    <row r="40" spans="1:8" ht="12.75">
      <c r="A40" s="95"/>
      <c r="B40" s="231"/>
      <c r="C40" s="231"/>
      <c r="D40" s="231"/>
      <c r="E40" s="231"/>
      <c r="F40" s="231"/>
      <c r="G40" s="231"/>
      <c r="H40" t="s">
        <v>5</v>
      </c>
    </row>
    <row r="41" spans="1:8" ht="12.75">
      <c r="A41" s="95"/>
      <c r="B41" s="231"/>
      <c r="C41" s="231"/>
      <c r="D41" s="231"/>
      <c r="E41" s="231"/>
      <c r="F41" s="231"/>
      <c r="G41" s="231"/>
      <c r="H41" t="s">
        <v>5</v>
      </c>
    </row>
    <row r="42" spans="1:8" ht="12.75">
      <c r="A42" s="95"/>
      <c r="B42" s="231"/>
      <c r="C42" s="231"/>
      <c r="D42" s="231"/>
      <c r="E42" s="231"/>
      <c r="F42" s="231"/>
      <c r="G42" s="231"/>
      <c r="H42" t="s">
        <v>5</v>
      </c>
    </row>
    <row r="43" spans="1:8" ht="12.75">
      <c r="A43" s="95"/>
      <c r="B43" s="231"/>
      <c r="C43" s="231"/>
      <c r="D43" s="231"/>
      <c r="E43" s="231"/>
      <c r="F43" s="231"/>
      <c r="G43" s="231"/>
      <c r="H43" t="s">
        <v>5</v>
      </c>
    </row>
    <row r="44" spans="1:8" ht="12.75">
      <c r="A44" s="95"/>
      <c r="B44" s="231"/>
      <c r="C44" s="231"/>
      <c r="D44" s="231"/>
      <c r="E44" s="231"/>
      <c r="F44" s="231"/>
      <c r="G44" s="231"/>
      <c r="H44" t="s">
        <v>5</v>
      </c>
    </row>
    <row r="45" spans="1:8" ht="0.75" customHeight="1">
      <c r="A45" s="95"/>
      <c r="B45" s="231"/>
      <c r="C45" s="231"/>
      <c r="D45" s="231"/>
      <c r="E45" s="231"/>
      <c r="F45" s="231"/>
      <c r="G45" s="231"/>
      <c r="H45" t="s">
        <v>5</v>
      </c>
    </row>
    <row r="46" spans="2:7" ht="12.75">
      <c r="B46" s="226"/>
      <c r="C46" s="226"/>
      <c r="D46" s="226"/>
      <c r="E46" s="226"/>
      <c r="F46" s="226"/>
      <c r="G46" s="226"/>
    </row>
    <row r="47" spans="2:7" ht="12.75">
      <c r="B47" s="226"/>
      <c r="C47" s="226"/>
      <c r="D47" s="226"/>
      <c r="E47" s="226"/>
      <c r="F47" s="226"/>
      <c r="G47" s="226"/>
    </row>
    <row r="48" spans="2:7" ht="12.75">
      <c r="B48" s="226"/>
      <c r="C48" s="226"/>
      <c r="D48" s="226"/>
      <c r="E48" s="226"/>
      <c r="F48" s="226"/>
      <c r="G48" s="226"/>
    </row>
    <row r="49" spans="2:7" ht="12.75">
      <c r="B49" s="226"/>
      <c r="C49" s="226"/>
      <c r="D49" s="226"/>
      <c r="E49" s="226"/>
      <c r="F49" s="226"/>
      <c r="G49" s="226"/>
    </row>
    <row r="50" spans="2:7" ht="12.75">
      <c r="B50" s="226"/>
      <c r="C50" s="226"/>
      <c r="D50" s="226"/>
      <c r="E50" s="226"/>
      <c r="F50" s="226"/>
      <c r="G50" s="226"/>
    </row>
    <row r="51" spans="2:7" ht="12.75">
      <c r="B51" s="226"/>
      <c r="C51" s="226"/>
      <c r="D51" s="226"/>
      <c r="E51" s="226"/>
      <c r="F51" s="226"/>
      <c r="G51" s="226"/>
    </row>
    <row r="52" spans="2:7" ht="12.75">
      <c r="B52" s="226"/>
      <c r="C52" s="226"/>
      <c r="D52" s="226"/>
      <c r="E52" s="226"/>
      <c r="F52" s="226"/>
      <c r="G52" s="226"/>
    </row>
    <row r="53" spans="2:7" ht="12.75">
      <c r="B53" s="226"/>
      <c r="C53" s="226"/>
      <c r="D53" s="226"/>
      <c r="E53" s="226"/>
      <c r="F53" s="226"/>
      <c r="G53" s="226"/>
    </row>
    <row r="54" spans="2:7" ht="12.75">
      <c r="B54" s="226"/>
      <c r="C54" s="226"/>
      <c r="D54" s="226"/>
      <c r="E54" s="226"/>
      <c r="F54" s="226"/>
      <c r="G54" s="226"/>
    </row>
    <row r="55" spans="2:7" ht="12.75">
      <c r="B55" s="226"/>
      <c r="C55" s="226"/>
      <c r="D55" s="226"/>
      <c r="E55" s="226"/>
      <c r="F55" s="226"/>
      <c r="G55" s="226"/>
    </row>
  </sheetData>
  <sheetProtection/>
  <mergeCells count="23">
    <mergeCell ref="B52:G52"/>
    <mergeCell ref="B53:G53"/>
    <mergeCell ref="B54:G54"/>
    <mergeCell ref="B55:G55"/>
    <mergeCell ref="D2:E2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BE82"/>
  <sheetViews>
    <sheetView zoomScalePageLayoutView="0" workbookViewId="0" topLeftCell="A1">
      <selection activeCell="C46" sqref="C45:C46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34" t="s">
        <v>48</v>
      </c>
      <c r="B1" s="235"/>
      <c r="C1" s="96" t="str">
        <f>CONCATENATE(cislostavby," ",nazevstavby)</f>
        <v>1148 Horní Beřkovice - REKONSTRUKCE STŘECHY</v>
      </c>
      <c r="D1" s="97"/>
      <c r="E1" s="98"/>
      <c r="F1" s="97"/>
      <c r="G1" s="99" t="s">
        <v>49</v>
      </c>
      <c r="H1" s="100" t="s">
        <v>78</v>
      </c>
      <c r="I1" s="101"/>
    </row>
    <row r="2" spans="1:9" ht="29.25" customHeight="1" thickBot="1">
      <c r="A2" s="236" t="s">
        <v>50</v>
      </c>
      <c r="B2" s="237"/>
      <c r="C2" s="102" t="str">
        <f>CONCATENATE(cisloobjektu," ",nazevobjektu)</f>
        <v>02 BUDOVA T</v>
      </c>
      <c r="D2" s="103"/>
      <c r="E2" s="104"/>
      <c r="F2" s="103"/>
      <c r="G2" s="238" t="s">
        <v>236</v>
      </c>
      <c r="H2" s="239"/>
      <c r="I2" s="240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51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52</v>
      </c>
      <c r="C6" s="109"/>
      <c r="D6" s="110"/>
      <c r="E6" s="111" t="s">
        <v>53</v>
      </c>
      <c r="F6" s="112" t="s">
        <v>54</v>
      </c>
      <c r="G6" s="112" t="s">
        <v>55</v>
      </c>
      <c r="H6" s="112" t="s">
        <v>56</v>
      </c>
      <c r="I6" s="113" t="s">
        <v>30</v>
      </c>
    </row>
    <row r="7" spans="1:9" s="34" customFormat="1" ht="12.75">
      <c r="A7" s="196" t="str">
        <f>Položky!B7</f>
        <v>62</v>
      </c>
      <c r="B7" s="114" t="str">
        <f>Položky!C7</f>
        <v>Úpravy povrchů vnější</v>
      </c>
      <c r="C7" s="65"/>
      <c r="D7" s="115"/>
      <c r="E7" s="197">
        <f>Položky!BA10</f>
        <v>0</v>
      </c>
      <c r="F7" s="198">
        <f>Položky!BB10</f>
        <v>0</v>
      </c>
      <c r="G7" s="198">
        <f>Položky!BC10</f>
        <v>0</v>
      </c>
      <c r="H7" s="198">
        <f>Položky!BD10</f>
        <v>0</v>
      </c>
      <c r="I7" s="199">
        <f>Položky!BE10</f>
        <v>0</v>
      </c>
    </row>
    <row r="8" spans="1:9" s="34" customFormat="1" ht="12.75">
      <c r="A8" s="196" t="str">
        <f>Položky!B11</f>
        <v>63</v>
      </c>
      <c r="B8" s="114" t="str">
        <f>Položky!C11</f>
        <v>Podlahy a podlahové konstrukce</v>
      </c>
      <c r="C8" s="65"/>
      <c r="D8" s="115"/>
      <c r="E8" s="197">
        <f>Položky!BA14</f>
        <v>0</v>
      </c>
      <c r="F8" s="198">
        <f>Položky!BB14</f>
        <v>0</v>
      </c>
      <c r="G8" s="198">
        <f>Položky!BC14</f>
        <v>0</v>
      </c>
      <c r="H8" s="198">
        <f>Položky!BD14</f>
        <v>0</v>
      </c>
      <c r="I8" s="199">
        <f>Položky!BE14</f>
        <v>0</v>
      </c>
    </row>
    <row r="9" spans="1:9" s="34" customFormat="1" ht="12.75">
      <c r="A9" s="196" t="str">
        <f>Položky!B15</f>
        <v>96</v>
      </c>
      <c r="B9" s="114" t="str">
        <f>Položky!C15</f>
        <v>Bourání konstrukcí</v>
      </c>
      <c r="C9" s="65"/>
      <c r="D9" s="115"/>
      <c r="E9" s="197">
        <f>Položky!BA19</f>
        <v>0</v>
      </c>
      <c r="F9" s="198">
        <f>Položky!BB19</f>
        <v>0</v>
      </c>
      <c r="G9" s="198">
        <f>Položky!BC19</f>
        <v>0</v>
      </c>
      <c r="H9" s="198">
        <f>Položky!BD19</f>
        <v>0</v>
      </c>
      <c r="I9" s="199">
        <f>Položky!BE19</f>
        <v>0</v>
      </c>
    </row>
    <row r="10" spans="1:9" s="34" customFormat="1" ht="12.75">
      <c r="A10" s="196" t="str">
        <f>Položky!B20</f>
        <v>97</v>
      </c>
      <c r="B10" s="114" t="str">
        <f>Položky!C20</f>
        <v>Prorážení otvorů</v>
      </c>
      <c r="C10" s="65"/>
      <c r="D10" s="115"/>
      <c r="E10" s="197">
        <f>Položky!BA23</f>
        <v>0</v>
      </c>
      <c r="F10" s="198">
        <f>Položky!BB23</f>
        <v>0</v>
      </c>
      <c r="G10" s="198">
        <f>Položky!BC23</f>
        <v>0</v>
      </c>
      <c r="H10" s="198">
        <f>Položky!BD23</f>
        <v>0</v>
      </c>
      <c r="I10" s="199">
        <f>Položky!BE23</f>
        <v>0</v>
      </c>
    </row>
    <row r="11" spans="1:9" s="34" customFormat="1" ht="12.75">
      <c r="A11" s="196" t="str">
        <f>Položky!B24</f>
        <v>99</v>
      </c>
      <c r="B11" s="114" t="str">
        <f>Položky!C24</f>
        <v>Staveništní přesun hmot</v>
      </c>
      <c r="C11" s="65"/>
      <c r="D11" s="115"/>
      <c r="E11" s="197">
        <f>Položky!BA26</f>
        <v>0</v>
      </c>
      <c r="F11" s="198">
        <f>Položky!BB26</f>
        <v>0</v>
      </c>
      <c r="G11" s="198">
        <f>Položky!BC26</f>
        <v>0</v>
      </c>
      <c r="H11" s="198">
        <f>Položky!BD26</f>
        <v>0</v>
      </c>
      <c r="I11" s="199">
        <f>Položky!BE26</f>
        <v>0</v>
      </c>
    </row>
    <row r="12" spans="1:9" s="34" customFormat="1" ht="12.75">
      <c r="A12" s="196" t="str">
        <f>Položky!B27</f>
        <v>762</v>
      </c>
      <c r="B12" s="114" t="str">
        <f>Položky!C27</f>
        <v>Konstrukce tesařské</v>
      </c>
      <c r="C12" s="65"/>
      <c r="D12" s="115"/>
      <c r="E12" s="197">
        <f>Položky!BA32</f>
        <v>0</v>
      </c>
      <c r="F12" s="198">
        <f>Položky!BB32</f>
        <v>0</v>
      </c>
      <c r="G12" s="198">
        <f>Položky!BC32</f>
        <v>0</v>
      </c>
      <c r="H12" s="198">
        <f>Položky!BD32</f>
        <v>0</v>
      </c>
      <c r="I12" s="199">
        <f>Položky!BE32</f>
        <v>0</v>
      </c>
    </row>
    <row r="13" spans="1:9" s="34" customFormat="1" ht="12.75">
      <c r="A13" s="196" t="str">
        <f>Položky!B33</f>
        <v>764</v>
      </c>
      <c r="B13" s="114" t="str">
        <f>Položky!C33</f>
        <v>Konstrukce klempířské</v>
      </c>
      <c r="C13" s="65"/>
      <c r="D13" s="115"/>
      <c r="E13" s="197">
        <f>Položky!BA52</f>
        <v>0</v>
      </c>
      <c r="F13" s="198">
        <f>Položky!BB52</f>
        <v>0</v>
      </c>
      <c r="G13" s="198">
        <f>Položky!BC52</f>
        <v>0</v>
      </c>
      <c r="H13" s="198">
        <f>Položky!BD52</f>
        <v>0</v>
      </c>
      <c r="I13" s="199">
        <f>Položky!BE52</f>
        <v>0</v>
      </c>
    </row>
    <row r="14" spans="1:9" s="34" customFormat="1" ht="12.75">
      <c r="A14" s="196" t="str">
        <f>Položky!B53</f>
        <v>765</v>
      </c>
      <c r="B14" s="114" t="str">
        <f>Položky!C53</f>
        <v>Krytiny tvrdé</v>
      </c>
      <c r="C14" s="65"/>
      <c r="D14" s="115"/>
      <c r="E14" s="197">
        <f>Položky!BA72</f>
        <v>0</v>
      </c>
      <c r="F14" s="198">
        <f>Položky!BB72</f>
        <v>0</v>
      </c>
      <c r="G14" s="198">
        <f>Položky!BC72</f>
        <v>0</v>
      </c>
      <c r="H14" s="198">
        <f>Položky!BD72</f>
        <v>0</v>
      </c>
      <c r="I14" s="199">
        <f>Položky!BE72</f>
        <v>0</v>
      </c>
    </row>
    <row r="15" spans="1:9" s="34" customFormat="1" ht="12.75">
      <c r="A15" s="196" t="str">
        <f>Položky!B73</f>
        <v>783</v>
      </c>
      <c r="B15" s="114" t="str">
        <f>Položky!C73</f>
        <v>Nátěry</v>
      </c>
      <c r="C15" s="65"/>
      <c r="D15" s="115"/>
      <c r="E15" s="197">
        <f>Položky!BA77</f>
        <v>0</v>
      </c>
      <c r="F15" s="198">
        <f>Položky!BB77</f>
        <v>0</v>
      </c>
      <c r="G15" s="198">
        <f>Položky!BC77</f>
        <v>0</v>
      </c>
      <c r="H15" s="198">
        <f>Položky!BD77</f>
        <v>0</v>
      </c>
      <c r="I15" s="199">
        <f>Položky!BE77</f>
        <v>0</v>
      </c>
    </row>
    <row r="16" spans="1:9" s="34" customFormat="1" ht="12.75">
      <c r="A16" s="196" t="str">
        <f>Položky!B78</f>
        <v>M21</v>
      </c>
      <c r="B16" s="114" t="str">
        <f>Položky!C78</f>
        <v>Elektromontáže</v>
      </c>
      <c r="C16" s="65"/>
      <c r="D16" s="115"/>
      <c r="E16" s="197">
        <f>Položky!BA82</f>
        <v>0</v>
      </c>
      <c r="F16" s="198">
        <f>Položky!BB82</f>
        <v>0</v>
      </c>
      <c r="G16" s="198">
        <f>Položky!BC82</f>
        <v>0</v>
      </c>
      <c r="H16" s="198">
        <f>Položky!BD82</f>
        <v>0</v>
      </c>
      <c r="I16" s="199">
        <f>Položky!BE82</f>
        <v>0</v>
      </c>
    </row>
    <row r="17" spans="1:9" s="34" customFormat="1" ht="13.5" thickBot="1">
      <c r="A17" s="196" t="str">
        <f>Položky!B83</f>
        <v>D96</v>
      </c>
      <c r="B17" s="114" t="str">
        <f>Položky!C83</f>
        <v>Přesuny suti a vybouraných hmot</v>
      </c>
      <c r="C17" s="65"/>
      <c r="D17" s="115"/>
      <c r="E17" s="197">
        <f>Položky!BA90</f>
        <v>0</v>
      </c>
      <c r="F17" s="198">
        <f>Položky!BB90</f>
        <v>0</v>
      </c>
      <c r="G17" s="198">
        <f>Položky!BC90</f>
        <v>0</v>
      </c>
      <c r="H17" s="198">
        <f>Položky!BD90</f>
        <v>0</v>
      </c>
      <c r="I17" s="199">
        <f>Položky!BE90</f>
        <v>0</v>
      </c>
    </row>
    <row r="18" spans="1:9" s="122" customFormat="1" ht="13.5" thickBot="1">
      <c r="A18" s="116"/>
      <c r="B18" s="117" t="s">
        <v>57</v>
      </c>
      <c r="C18" s="117"/>
      <c r="D18" s="118"/>
      <c r="E18" s="119">
        <f>SUM(E7:E17)</f>
        <v>0</v>
      </c>
      <c r="F18" s="120">
        <f>SUM(F7:F17)</f>
        <v>0</v>
      </c>
      <c r="G18" s="120">
        <f>SUM(G7:G17)</f>
        <v>0</v>
      </c>
      <c r="H18" s="120">
        <f>SUM(H7:H17)</f>
        <v>0</v>
      </c>
      <c r="I18" s="121">
        <f>SUM(I7:I17)</f>
        <v>0</v>
      </c>
    </row>
    <row r="19" spans="1:9" ht="12.75">
      <c r="A19" s="65"/>
      <c r="B19" s="65"/>
      <c r="C19" s="65"/>
      <c r="D19" s="65"/>
      <c r="E19" s="65"/>
      <c r="F19" s="65"/>
      <c r="G19" s="65"/>
      <c r="H19" s="65"/>
      <c r="I19" s="65"/>
    </row>
    <row r="20" spans="1:57" ht="19.5" customHeight="1">
      <c r="A20" s="106" t="s">
        <v>58</v>
      </c>
      <c r="B20" s="106"/>
      <c r="C20" s="106"/>
      <c r="D20" s="106"/>
      <c r="E20" s="106"/>
      <c r="F20" s="106"/>
      <c r="G20" s="123"/>
      <c r="H20" s="106"/>
      <c r="I20" s="106"/>
      <c r="BA20" s="40"/>
      <c r="BB20" s="40"/>
      <c r="BC20" s="40"/>
      <c r="BD20" s="40"/>
      <c r="BE20" s="40"/>
    </row>
    <row r="21" spans="1:9" ht="13.5" thickBot="1">
      <c r="A21" s="76"/>
      <c r="B21" s="76"/>
      <c r="C21" s="76"/>
      <c r="D21" s="76"/>
      <c r="E21" s="76"/>
      <c r="F21" s="76"/>
      <c r="G21" s="76"/>
      <c r="H21" s="76"/>
      <c r="I21" s="76"/>
    </row>
    <row r="22" spans="1:9" ht="12.75">
      <c r="A22" s="70" t="s">
        <v>59</v>
      </c>
      <c r="B22" s="71"/>
      <c r="C22" s="71"/>
      <c r="D22" s="124"/>
      <c r="E22" s="125" t="s">
        <v>60</v>
      </c>
      <c r="F22" s="126" t="s">
        <v>61</v>
      </c>
      <c r="G22" s="127" t="s">
        <v>62</v>
      </c>
      <c r="H22" s="128"/>
      <c r="I22" s="129" t="s">
        <v>60</v>
      </c>
    </row>
    <row r="23" spans="1:53" ht="12.75">
      <c r="A23" s="63" t="s">
        <v>214</v>
      </c>
      <c r="B23" s="54"/>
      <c r="C23" s="54"/>
      <c r="D23" s="130"/>
      <c r="E23" s="131"/>
      <c r="F23" s="132"/>
      <c r="G23" s="133">
        <f aca="true" t="shared" si="0" ref="G23:G30">CHOOSE(BA23+1,HSV+PSV,HSV+PSV+Mont,HSV+PSV+Dodavka+Mont,HSV,PSV,Mont,Dodavka,Mont+Dodavka,0)</f>
        <v>0</v>
      </c>
      <c r="H23" s="134"/>
      <c r="I23" s="135">
        <f aca="true" t="shared" si="1" ref="I23:I30">E23+F23*G23/100</f>
        <v>0</v>
      </c>
      <c r="BA23">
        <v>0</v>
      </c>
    </row>
    <row r="24" spans="1:53" ht="12.75">
      <c r="A24" s="63" t="s">
        <v>215</v>
      </c>
      <c r="B24" s="54"/>
      <c r="C24" s="54"/>
      <c r="D24" s="130"/>
      <c r="E24" s="131"/>
      <c r="F24" s="132"/>
      <c r="G24" s="133">
        <f t="shared" si="0"/>
        <v>0</v>
      </c>
      <c r="H24" s="134"/>
      <c r="I24" s="135">
        <f t="shared" si="1"/>
        <v>0</v>
      </c>
      <c r="BA24">
        <v>0</v>
      </c>
    </row>
    <row r="25" spans="1:53" ht="12.75">
      <c r="A25" s="63" t="s">
        <v>216</v>
      </c>
      <c r="B25" s="54"/>
      <c r="C25" s="54"/>
      <c r="D25" s="130"/>
      <c r="E25" s="131"/>
      <c r="F25" s="132"/>
      <c r="G25" s="133">
        <f t="shared" si="0"/>
        <v>0</v>
      </c>
      <c r="H25" s="134"/>
      <c r="I25" s="135">
        <f t="shared" si="1"/>
        <v>0</v>
      </c>
      <c r="BA25">
        <v>0</v>
      </c>
    </row>
    <row r="26" spans="1:53" ht="12.75">
      <c r="A26" s="63" t="s">
        <v>217</v>
      </c>
      <c r="B26" s="54"/>
      <c r="C26" s="54"/>
      <c r="D26" s="130"/>
      <c r="E26" s="131"/>
      <c r="F26" s="132"/>
      <c r="G26" s="133">
        <f t="shared" si="0"/>
        <v>0</v>
      </c>
      <c r="H26" s="134"/>
      <c r="I26" s="135">
        <f t="shared" si="1"/>
        <v>0</v>
      </c>
      <c r="BA26">
        <v>0</v>
      </c>
    </row>
    <row r="27" spans="1:53" ht="12.75">
      <c r="A27" s="63" t="s">
        <v>218</v>
      </c>
      <c r="B27" s="54"/>
      <c r="C27" s="54"/>
      <c r="D27" s="130"/>
      <c r="E27" s="131"/>
      <c r="F27" s="132"/>
      <c r="G27" s="133">
        <f t="shared" si="0"/>
        <v>0</v>
      </c>
      <c r="H27" s="134"/>
      <c r="I27" s="135">
        <f t="shared" si="1"/>
        <v>0</v>
      </c>
      <c r="BA27">
        <v>1</v>
      </c>
    </row>
    <row r="28" spans="1:53" ht="12.75">
      <c r="A28" s="63" t="s">
        <v>219</v>
      </c>
      <c r="B28" s="54"/>
      <c r="C28" s="54"/>
      <c r="D28" s="130"/>
      <c r="E28" s="131"/>
      <c r="F28" s="132"/>
      <c r="G28" s="133">
        <f t="shared" si="0"/>
        <v>0</v>
      </c>
      <c r="H28" s="134"/>
      <c r="I28" s="135">
        <f t="shared" si="1"/>
        <v>0</v>
      </c>
      <c r="BA28">
        <v>1</v>
      </c>
    </row>
    <row r="29" spans="1:53" ht="12.75">
      <c r="A29" s="63" t="s">
        <v>220</v>
      </c>
      <c r="B29" s="54"/>
      <c r="C29" s="54"/>
      <c r="D29" s="130"/>
      <c r="E29" s="131"/>
      <c r="F29" s="132"/>
      <c r="G29" s="133">
        <f t="shared" si="0"/>
        <v>0</v>
      </c>
      <c r="H29" s="134"/>
      <c r="I29" s="135">
        <f t="shared" si="1"/>
        <v>0</v>
      </c>
      <c r="BA29">
        <v>2</v>
      </c>
    </row>
    <row r="30" spans="1:53" ht="12.75">
      <c r="A30" s="63" t="s">
        <v>221</v>
      </c>
      <c r="B30" s="54"/>
      <c r="C30" s="54"/>
      <c r="D30" s="130"/>
      <c r="E30" s="131"/>
      <c r="F30" s="132"/>
      <c r="G30" s="133">
        <f t="shared" si="0"/>
        <v>0</v>
      </c>
      <c r="H30" s="134"/>
      <c r="I30" s="135">
        <f t="shared" si="1"/>
        <v>0</v>
      </c>
      <c r="BA30">
        <v>2</v>
      </c>
    </row>
    <row r="31" spans="1:9" ht="13.5" thickBot="1">
      <c r="A31" s="136"/>
      <c r="B31" s="137" t="s">
        <v>63</v>
      </c>
      <c r="C31" s="138"/>
      <c r="D31" s="139"/>
      <c r="E31" s="140"/>
      <c r="F31" s="141"/>
      <c r="G31" s="141"/>
      <c r="H31" s="241">
        <f>SUM(I23:I30)</f>
        <v>0</v>
      </c>
      <c r="I31" s="242"/>
    </row>
    <row r="33" spans="2:9" ht="12.75">
      <c r="B33" s="122"/>
      <c r="F33" s="142"/>
      <c r="G33" s="143"/>
      <c r="H33" s="143"/>
      <c r="I33" s="144"/>
    </row>
    <row r="34" spans="6:9" ht="12.75">
      <c r="F34" s="142"/>
      <c r="G34" s="143"/>
      <c r="H34" s="143"/>
      <c r="I34" s="144"/>
    </row>
    <row r="35" spans="6:9" ht="12.75">
      <c r="F35" s="142"/>
      <c r="G35" s="143"/>
      <c r="H35" s="143"/>
      <c r="I35" s="144"/>
    </row>
    <row r="36" spans="6:9" ht="12.75">
      <c r="F36" s="142"/>
      <c r="G36" s="143"/>
      <c r="H36" s="143"/>
      <c r="I36" s="144"/>
    </row>
    <row r="37" spans="6:9" ht="12.75">
      <c r="F37" s="142"/>
      <c r="G37" s="143"/>
      <c r="H37" s="143"/>
      <c r="I37" s="144"/>
    </row>
    <row r="38" spans="6:9" ht="12.75">
      <c r="F38" s="142"/>
      <c r="G38" s="143"/>
      <c r="H38" s="143"/>
      <c r="I38" s="144"/>
    </row>
    <row r="39" spans="6:9" ht="12.75">
      <c r="F39" s="142"/>
      <c r="G39" s="143"/>
      <c r="H39" s="143"/>
      <c r="I39" s="144"/>
    </row>
    <row r="40" spans="6:9" ht="12.75">
      <c r="F40" s="142"/>
      <c r="G40" s="143"/>
      <c r="H40" s="143"/>
      <c r="I40" s="144"/>
    </row>
    <row r="41" spans="6:9" ht="12.75">
      <c r="F41" s="142"/>
      <c r="G41" s="143"/>
      <c r="H41" s="143"/>
      <c r="I41" s="144"/>
    </row>
    <row r="42" spans="6:9" ht="12.75">
      <c r="F42" s="142"/>
      <c r="G42" s="143"/>
      <c r="H42" s="143"/>
      <c r="I42" s="144"/>
    </row>
    <row r="43" spans="6:9" ht="12.75">
      <c r="F43" s="142"/>
      <c r="G43" s="143"/>
      <c r="H43" s="143"/>
      <c r="I43" s="144"/>
    </row>
    <row r="44" spans="6:9" ht="12.75">
      <c r="F44" s="142"/>
      <c r="G44" s="143"/>
      <c r="H44" s="143"/>
      <c r="I44" s="144"/>
    </row>
    <row r="45" spans="6:9" ht="12.75"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  <row r="67" spans="6:9" ht="12.75">
      <c r="F67" s="142"/>
      <c r="G67" s="143"/>
      <c r="H67" s="143"/>
      <c r="I67" s="144"/>
    </row>
    <row r="68" spans="6:9" ht="12.75">
      <c r="F68" s="142"/>
      <c r="G68" s="143"/>
      <c r="H68" s="143"/>
      <c r="I68" s="144"/>
    </row>
    <row r="69" spans="6:9" ht="12.75">
      <c r="F69" s="142"/>
      <c r="G69" s="143"/>
      <c r="H69" s="143"/>
      <c r="I69" s="144"/>
    </row>
    <row r="70" spans="6:9" ht="12.75">
      <c r="F70" s="142"/>
      <c r="G70" s="143"/>
      <c r="H70" s="143"/>
      <c r="I70" s="144"/>
    </row>
    <row r="71" spans="6:9" ht="12.75">
      <c r="F71" s="142"/>
      <c r="G71" s="143"/>
      <c r="H71" s="143"/>
      <c r="I71" s="144"/>
    </row>
    <row r="72" spans="6:9" ht="12.75">
      <c r="F72" s="142"/>
      <c r="G72" s="143"/>
      <c r="H72" s="143"/>
      <c r="I72" s="144"/>
    </row>
    <row r="73" spans="6:9" ht="12.75">
      <c r="F73" s="142"/>
      <c r="G73" s="143"/>
      <c r="H73" s="143"/>
      <c r="I73" s="144"/>
    </row>
    <row r="74" spans="6:9" ht="12.75">
      <c r="F74" s="142"/>
      <c r="G74" s="143"/>
      <c r="H74" s="143"/>
      <c r="I74" s="144"/>
    </row>
    <row r="75" spans="6:9" ht="12.75">
      <c r="F75" s="142"/>
      <c r="G75" s="143"/>
      <c r="H75" s="143"/>
      <c r="I75" s="144"/>
    </row>
    <row r="76" spans="6:9" ht="12.75">
      <c r="F76" s="142"/>
      <c r="G76" s="143"/>
      <c r="H76" s="143"/>
      <c r="I76" s="144"/>
    </row>
    <row r="77" spans="6:9" ht="12.75">
      <c r="F77" s="142"/>
      <c r="G77" s="143"/>
      <c r="H77" s="143"/>
      <c r="I77" s="144"/>
    </row>
    <row r="78" spans="6:9" ht="12.75">
      <c r="F78" s="142"/>
      <c r="G78" s="143"/>
      <c r="H78" s="143"/>
      <c r="I78" s="144"/>
    </row>
    <row r="79" spans="6:9" ht="12.75">
      <c r="F79" s="142"/>
      <c r="G79" s="143"/>
      <c r="H79" s="143"/>
      <c r="I79" s="144"/>
    </row>
    <row r="80" spans="6:9" ht="12.75">
      <c r="F80" s="142"/>
      <c r="G80" s="143"/>
      <c r="H80" s="143"/>
      <c r="I80" s="144"/>
    </row>
    <row r="81" spans="6:9" ht="12.75">
      <c r="F81" s="142"/>
      <c r="G81" s="143"/>
      <c r="H81" s="143"/>
      <c r="I81" s="144"/>
    </row>
    <row r="82" spans="6:9" ht="12.75">
      <c r="F82" s="142"/>
      <c r="G82" s="143"/>
      <c r="H82" s="143"/>
      <c r="I82" s="144"/>
    </row>
  </sheetData>
  <sheetProtection/>
  <mergeCells count="4">
    <mergeCell ref="A1:B1"/>
    <mergeCell ref="A2:B2"/>
    <mergeCell ref="G2:I2"/>
    <mergeCell ref="H31:I3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CZ163"/>
  <sheetViews>
    <sheetView showGridLines="0" showZeros="0" tabSelected="1" zoomScalePageLayoutView="0" workbookViewId="0" topLeftCell="A1">
      <selection activeCell="H1" sqref="H1"/>
    </sheetView>
  </sheetViews>
  <sheetFormatPr defaultColWidth="9.003906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90" customWidth="1"/>
    <col min="6" max="6" width="9.875" style="145" customWidth="1"/>
    <col min="7" max="7" width="13.875" style="145" customWidth="1"/>
    <col min="8" max="11" width="9.125" style="145" customWidth="1"/>
    <col min="12" max="12" width="75.375" style="145" customWidth="1"/>
    <col min="13" max="13" width="45.25390625" style="145" customWidth="1"/>
    <col min="14" max="16384" width="9.125" style="145" customWidth="1"/>
  </cols>
  <sheetData>
    <row r="1" spans="1:7" ht="15.75">
      <c r="A1" s="246" t="s">
        <v>75</v>
      </c>
      <c r="B1" s="246"/>
      <c r="C1" s="246"/>
      <c r="D1" s="246"/>
      <c r="E1" s="246"/>
      <c r="F1" s="246"/>
      <c r="G1" s="246"/>
    </row>
    <row r="2" spans="1:7" ht="14.25" customHeight="1" thickBot="1">
      <c r="A2" s="146"/>
      <c r="B2" s="147"/>
      <c r="C2" s="148"/>
      <c r="D2" s="148"/>
      <c r="E2" s="149"/>
      <c r="F2" s="148"/>
      <c r="G2" s="148"/>
    </row>
    <row r="3" spans="1:7" ht="13.5" thickTop="1">
      <c r="A3" s="234" t="s">
        <v>48</v>
      </c>
      <c r="B3" s="235"/>
      <c r="C3" s="96" t="str">
        <f>CONCATENATE(cislostavby," ",nazevstavby)</f>
        <v>1148 Horní Beřkovice - REKONSTRUKCE STŘECHY</v>
      </c>
      <c r="D3" s="150"/>
      <c r="E3" s="151" t="s">
        <v>64</v>
      </c>
      <c r="F3" s="152" t="str">
        <f>Rekapitulace!H1</f>
        <v>1148.02.11</v>
      </c>
      <c r="G3" s="153"/>
    </row>
    <row r="4" spans="1:7" ht="13.5" thickBot="1">
      <c r="A4" s="247" t="s">
        <v>50</v>
      </c>
      <c r="B4" s="237"/>
      <c r="C4" s="102" t="str">
        <f>CONCATENATE(cisloobjektu," ",nazevobjektu)</f>
        <v>02 BUDOVA T</v>
      </c>
      <c r="D4" s="154"/>
      <c r="E4" s="248" t="str">
        <f>Rekapitulace!G2</f>
        <v>Horní Beřkovice -rekonstrukce střechy - BUDOVA T</v>
      </c>
      <c r="F4" s="249"/>
      <c r="G4" s="250"/>
    </row>
    <row r="5" spans="1:7" ht="13.5" thickTop="1">
      <c r="A5" s="155"/>
      <c r="B5" s="146"/>
      <c r="C5" s="146"/>
      <c r="D5" s="146"/>
      <c r="E5" s="156"/>
      <c r="F5" s="146"/>
      <c r="G5" s="157"/>
    </row>
    <row r="6" spans="1:7" ht="12.75">
      <c r="A6" s="158" t="s">
        <v>65</v>
      </c>
      <c r="B6" s="159" t="s">
        <v>66</v>
      </c>
      <c r="C6" s="159" t="s">
        <v>67</v>
      </c>
      <c r="D6" s="159" t="s">
        <v>68</v>
      </c>
      <c r="E6" s="160" t="s">
        <v>69</v>
      </c>
      <c r="F6" s="159" t="s">
        <v>70</v>
      </c>
      <c r="G6" s="161" t="s">
        <v>71</v>
      </c>
    </row>
    <row r="7" spans="1:15" ht="12.75">
      <c r="A7" s="162" t="s">
        <v>72</v>
      </c>
      <c r="B7" s="163" t="s">
        <v>79</v>
      </c>
      <c r="C7" s="164" t="s">
        <v>80</v>
      </c>
      <c r="D7" s="165"/>
      <c r="E7" s="166"/>
      <c r="F7" s="166"/>
      <c r="G7" s="167"/>
      <c r="H7" s="168"/>
      <c r="I7" s="168"/>
      <c r="O7" s="169">
        <v>1</v>
      </c>
    </row>
    <row r="8" spans="1:104" ht="12.75">
      <c r="A8" s="170">
        <v>1</v>
      </c>
      <c r="B8" s="171" t="s">
        <v>81</v>
      </c>
      <c r="C8" s="172" t="s">
        <v>82</v>
      </c>
      <c r="D8" s="173" t="s">
        <v>83</v>
      </c>
      <c r="E8" s="174">
        <v>10</v>
      </c>
      <c r="F8" s="174">
        <v>0</v>
      </c>
      <c r="G8" s="175">
        <f>E8*F8</f>
        <v>0</v>
      </c>
      <c r="O8" s="169">
        <v>2</v>
      </c>
      <c r="AA8" s="145">
        <v>1</v>
      </c>
      <c r="AB8" s="145">
        <v>1</v>
      </c>
      <c r="AC8" s="145">
        <v>1</v>
      </c>
      <c r="AZ8" s="145">
        <v>1</v>
      </c>
      <c r="BA8" s="145">
        <f>IF(AZ8=1,G8,0)</f>
        <v>0</v>
      </c>
      <c r="BB8" s="145">
        <f>IF(AZ8=2,G8,0)</f>
        <v>0</v>
      </c>
      <c r="BC8" s="145">
        <f>IF(AZ8=3,G8,0)</f>
        <v>0</v>
      </c>
      <c r="BD8" s="145">
        <f>IF(AZ8=4,G8,0)</f>
        <v>0</v>
      </c>
      <c r="BE8" s="145">
        <f>IF(AZ8=5,G8,0)</f>
        <v>0</v>
      </c>
      <c r="CA8" s="176">
        <v>1</v>
      </c>
      <c r="CB8" s="176">
        <v>1</v>
      </c>
      <c r="CZ8" s="145">
        <v>0</v>
      </c>
    </row>
    <row r="9" spans="1:15" ht="12.75">
      <c r="A9" s="177"/>
      <c r="B9" s="178"/>
      <c r="C9" s="243" t="s">
        <v>84</v>
      </c>
      <c r="D9" s="244"/>
      <c r="E9" s="244"/>
      <c r="F9" s="244"/>
      <c r="G9" s="245"/>
      <c r="L9" s="179" t="s">
        <v>84</v>
      </c>
      <c r="O9" s="169">
        <v>3</v>
      </c>
    </row>
    <row r="10" spans="1:57" ht="12.75">
      <c r="A10" s="180"/>
      <c r="B10" s="181" t="s">
        <v>73</v>
      </c>
      <c r="C10" s="182" t="str">
        <f>CONCATENATE(B7," ",C7)</f>
        <v>62 Úpravy povrchů vnější</v>
      </c>
      <c r="D10" s="183"/>
      <c r="E10" s="184"/>
      <c r="F10" s="185"/>
      <c r="G10" s="186">
        <f>SUM(G7:G9)</f>
        <v>0</v>
      </c>
      <c r="O10" s="169">
        <v>4</v>
      </c>
      <c r="BA10" s="187">
        <f>SUM(BA7:BA9)</f>
        <v>0</v>
      </c>
      <c r="BB10" s="187">
        <f>SUM(BB7:BB9)</f>
        <v>0</v>
      </c>
      <c r="BC10" s="187">
        <f>SUM(BC7:BC9)</f>
        <v>0</v>
      </c>
      <c r="BD10" s="187">
        <f>SUM(BD7:BD9)</f>
        <v>0</v>
      </c>
      <c r="BE10" s="187">
        <f>SUM(BE7:BE9)</f>
        <v>0</v>
      </c>
    </row>
    <row r="11" spans="1:15" ht="12.75">
      <c r="A11" s="162" t="s">
        <v>72</v>
      </c>
      <c r="B11" s="163" t="s">
        <v>85</v>
      </c>
      <c r="C11" s="164" t="s">
        <v>86</v>
      </c>
      <c r="D11" s="165"/>
      <c r="E11" s="166"/>
      <c r="F11" s="166"/>
      <c r="G11" s="167"/>
      <c r="H11" s="168"/>
      <c r="I11" s="168"/>
      <c r="O11" s="169">
        <v>1</v>
      </c>
    </row>
    <row r="12" spans="1:104" ht="12.75">
      <c r="A12" s="170">
        <v>2</v>
      </c>
      <c r="B12" s="171" t="s">
        <v>87</v>
      </c>
      <c r="C12" s="172" t="s">
        <v>88</v>
      </c>
      <c r="D12" s="173" t="s">
        <v>83</v>
      </c>
      <c r="E12" s="174">
        <v>11.952</v>
      </c>
      <c r="F12" s="174">
        <v>0</v>
      </c>
      <c r="G12" s="175">
        <f>E12*F12</f>
        <v>0</v>
      </c>
      <c r="O12" s="169">
        <v>2</v>
      </c>
      <c r="AA12" s="145">
        <v>1</v>
      </c>
      <c r="AB12" s="145">
        <v>1</v>
      </c>
      <c r="AC12" s="145">
        <v>1</v>
      </c>
      <c r="AZ12" s="145">
        <v>1</v>
      </c>
      <c r="BA12" s="145">
        <f>IF(AZ12=1,G12,0)</f>
        <v>0</v>
      </c>
      <c r="BB12" s="145">
        <f>IF(AZ12=2,G12,0)</f>
        <v>0</v>
      </c>
      <c r="BC12" s="145">
        <f>IF(AZ12=3,G12,0)</f>
        <v>0</v>
      </c>
      <c r="BD12" s="145">
        <f>IF(AZ12=4,G12,0)</f>
        <v>0</v>
      </c>
      <c r="BE12" s="145">
        <f>IF(AZ12=5,G12,0)</f>
        <v>0</v>
      </c>
      <c r="CA12" s="176">
        <v>1</v>
      </c>
      <c r="CB12" s="176">
        <v>1</v>
      </c>
      <c r="CZ12" s="145">
        <v>0</v>
      </c>
    </row>
    <row r="13" spans="1:15" ht="12.75">
      <c r="A13" s="177"/>
      <c r="B13" s="178"/>
      <c r="C13" s="243" t="s">
        <v>89</v>
      </c>
      <c r="D13" s="244"/>
      <c r="E13" s="244"/>
      <c r="F13" s="244"/>
      <c r="G13" s="245"/>
      <c r="L13" s="179" t="s">
        <v>89</v>
      </c>
      <c r="O13" s="169">
        <v>3</v>
      </c>
    </row>
    <row r="14" spans="1:57" ht="12.75">
      <c r="A14" s="180"/>
      <c r="B14" s="181" t="s">
        <v>73</v>
      </c>
      <c r="C14" s="182" t="str">
        <f>CONCATENATE(B11," ",C11)</f>
        <v>63 Podlahy a podlahové konstrukce</v>
      </c>
      <c r="D14" s="183"/>
      <c r="E14" s="184"/>
      <c r="F14" s="185"/>
      <c r="G14" s="186">
        <f>SUM(G11:G13)</f>
        <v>0</v>
      </c>
      <c r="O14" s="169">
        <v>4</v>
      </c>
      <c r="BA14" s="187">
        <f>SUM(BA11:BA13)</f>
        <v>0</v>
      </c>
      <c r="BB14" s="187">
        <f>SUM(BB11:BB13)</f>
        <v>0</v>
      </c>
      <c r="BC14" s="187">
        <f>SUM(BC11:BC13)</f>
        <v>0</v>
      </c>
      <c r="BD14" s="187">
        <f>SUM(BD11:BD13)</f>
        <v>0</v>
      </c>
      <c r="BE14" s="187">
        <f>SUM(BE11:BE13)</f>
        <v>0</v>
      </c>
    </row>
    <row r="15" spans="1:15" ht="12.75">
      <c r="A15" s="162" t="s">
        <v>72</v>
      </c>
      <c r="B15" s="163" t="s">
        <v>90</v>
      </c>
      <c r="C15" s="164" t="s">
        <v>91</v>
      </c>
      <c r="D15" s="165"/>
      <c r="E15" s="166"/>
      <c r="F15" s="166"/>
      <c r="G15" s="167"/>
      <c r="H15" s="168"/>
      <c r="I15" s="168"/>
      <c r="O15" s="169">
        <v>1</v>
      </c>
    </row>
    <row r="16" spans="1:104" ht="12.75">
      <c r="A16" s="170">
        <v>3</v>
      </c>
      <c r="B16" s="171" t="s">
        <v>92</v>
      </c>
      <c r="C16" s="172" t="s">
        <v>93</v>
      </c>
      <c r="D16" s="173" t="s">
        <v>94</v>
      </c>
      <c r="E16" s="174">
        <v>1.6875</v>
      </c>
      <c r="F16" s="174">
        <v>0</v>
      </c>
      <c r="G16" s="175">
        <f>E16*F16</f>
        <v>0</v>
      </c>
      <c r="O16" s="169">
        <v>2</v>
      </c>
      <c r="AA16" s="145">
        <v>1</v>
      </c>
      <c r="AB16" s="145">
        <v>1</v>
      </c>
      <c r="AC16" s="145">
        <v>1</v>
      </c>
      <c r="AZ16" s="145">
        <v>1</v>
      </c>
      <c r="BA16" s="145">
        <f>IF(AZ16=1,G16,0)</f>
        <v>0</v>
      </c>
      <c r="BB16" s="145">
        <f>IF(AZ16=2,G16,0)</f>
        <v>0</v>
      </c>
      <c r="BC16" s="145">
        <f>IF(AZ16=3,G16,0)</f>
        <v>0</v>
      </c>
      <c r="BD16" s="145">
        <f>IF(AZ16=4,G16,0)</f>
        <v>0</v>
      </c>
      <c r="BE16" s="145">
        <f>IF(AZ16=5,G16,0)</f>
        <v>0</v>
      </c>
      <c r="CA16" s="176">
        <v>1</v>
      </c>
      <c r="CB16" s="176">
        <v>1</v>
      </c>
      <c r="CZ16" s="145">
        <v>0</v>
      </c>
    </row>
    <row r="17" spans="1:104" ht="12.75">
      <c r="A17" s="170">
        <v>4</v>
      </c>
      <c r="B17" s="171" t="s">
        <v>95</v>
      </c>
      <c r="C17" s="172" t="s">
        <v>96</v>
      </c>
      <c r="D17" s="173" t="s">
        <v>83</v>
      </c>
      <c r="E17" s="174">
        <v>5.976</v>
      </c>
      <c r="F17" s="174">
        <v>0</v>
      </c>
      <c r="G17" s="175">
        <f>E17*F17</f>
        <v>0</v>
      </c>
      <c r="O17" s="169">
        <v>2</v>
      </c>
      <c r="AA17" s="145">
        <v>1</v>
      </c>
      <c r="AB17" s="145">
        <v>1</v>
      </c>
      <c r="AC17" s="145">
        <v>1</v>
      </c>
      <c r="AZ17" s="145">
        <v>1</v>
      </c>
      <c r="BA17" s="145">
        <f>IF(AZ17=1,G17,0)</f>
        <v>0</v>
      </c>
      <c r="BB17" s="145">
        <f>IF(AZ17=2,G17,0)</f>
        <v>0</v>
      </c>
      <c r="BC17" s="145">
        <f>IF(AZ17=3,G17,0)</f>
        <v>0</v>
      </c>
      <c r="BD17" s="145">
        <f>IF(AZ17=4,G17,0)</f>
        <v>0</v>
      </c>
      <c r="BE17" s="145">
        <f>IF(AZ17=5,G17,0)</f>
        <v>0</v>
      </c>
      <c r="CA17" s="176">
        <v>1</v>
      </c>
      <c r="CB17" s="176">
        <v>1</v>
      </c>
      <c r="CZ17" s="145">
        <v>0</v>
      </c>
    </row>
    <row r="18" spans="1:15" ht="12.75">
      <c r="A18" s="177"/>
      <c r="B18" s="178"/>
      <c r="C18" s="243" t="s">
        <v>97</v>
      </c>
      <c r="D18" s="244"/>
      <c r="E18" s="244"/>
      <c r="F18" s="244"/>
      <c r="G18" s="245"/>
      <c r="L18" s="179" t="s">
        <v>97</v>
      </c>
      <c r="O18" s="169">
        <v>3</v>
      </c>
    </row>
    <row r="19" spans="1:57" ht="12.75">
      <c r="A19" s="180"/>
      <c r="B19" s="181" t="s">
        <v>73</v>
      </c>
      <c r="C19" s="182" t="str">
        <f>CONCATENATE(B15," ",C15)</f>
        <v>96 Bourání konstrukcí</v>
      </c>
      <c r="D19" s="183"/>
      <c r="E19" s="184"/>
      <c r="F19" s="185"/>
      <c r="G19" s="186">
        <f>SUM(G15:G18)</f>
        <v>0</v>
      </c>
      <c r="O19" s="169">
        <v>4</v>
      </c>
      <c r="BA19" s="187">
        <f>SUM(BA15:BA18)</f>
        <v>0</v>
      </c>
      <c r="BB19" s="187">
        <f>SUM(BB15:BB18)</f>
        <v>0</v>
      </c>
      <c r="BC19" s="187">
        <f>SUM(BC15:BC18)</f>
        <v>0</v>
      </c>
      <c r="BD19" s="187">
        <f>SUM(BD15:BD18)</f>
        <v>0</v>
      </c>
      <c r="BE19" s="187">
        <f>SUM(BE15:BE18)</f>
        <v>0</v>
      </c>
    </row>
    <row r="20" spans="1:15" ht="12.75">
      <c r="A20" s="162" t="s">
        <v>72</v>
      </c>
      <c r="B20" s="163" t="s">
        <v>98</v>
      </c>
      <c r="C20" s="164" t="s">
        <v>99</v>
      </c>
      <c r="D20" s="165"/>
      <c r="E20" s="166"/>
      <c r="F20" s="166"/>
      <c r="G20" s="167"/>
      <c r="H20" s="168"/>
      <c r="I20" s="168"/>
      <c r="O20" s="169">
        <v>1</v>
      </c>
    </row>
    <row r="21" spans="1:104" ht="12.75">
      <c r="A21" s="170">
        <v>5</v>
      </c>
      <c r="B21" s="171" t="s">
        <v>100</v>
      </c>
      <c r="C21" s="172" t="s">
        <v>101</v>
      </c>
      <c r="D21" s="173" t="s">
        <v>83</v>
      </c>
      <c r="E21" s="174">
        <v>10</v>
      </c>
      <c r="F21" s="174">
        <v>0</v>
      </c>
      <c r="G21" s="175">
        <f>E21*F21</f>
        <v>0</v>
      </c>
      <c r="O21" s="169">
        <v>2</v>
      </c>
      <c r="AA21" s="145">
        <v>1</v>
      </c>
      <c r="AB21" s="145">
        <v>1</v>
      </c>
      <c r="AC21" s="145">
        <v>1</v>
      </c>
      <c r="AZ21" s="145">
        <v>1</v>
      </c>
      <c r="BA21" s="145">
        <f>IF(AZ21=1,G21,0)</f>
        <v>0</v>
      </c>
      <c r="BB21" s="145">
        <f>IF(AZ21=2,G21,0)</f>
        <v>0</v>
      </c>
      <c r="BC21" s="145">
        <f>IF(AZ21=3,G21,0)</f>
        <v>0</v>
      </c>
      <c r="BD21" s="145">
        <f>IF(AZ21=4,G21,0)</f>
        <v>0</v>
      </c>
      <c r="BE21" s="145">
        <f>IF(AZ21=5,G21,0)</f>
        <v>0</v>
      </c>
      <c r="CA21" s="176">
        <v>1</v>
      </c>
      <c r="CB21" s="176">
        <v>1</v>
      </c>
      <c r="CZ21" s="145">
        <v>0</v>
      </c>
    </row>
    <row r="22" spans="1:15" ht="12.75">
      <c r="A22" s="177"/>
      <c r="B22" s="178"/>
      <c r="C22" s="243" t="s">
        <v>102</v>
      </c>
      <c r="D22" s="244"/>
      <c r="E22" s="244"/>
      <c r="F22" s="244"/>
      <c r="G22" s="245"/>
      <c r="L22" s="179" t="s">
        <v>102</v>
      </c>
      <c r="O22" s="169">
        <v>3</v>
      </c>
    </row>
    <row r="23" spans="1:57" ht="12.75">
      <c r="A23" s="180"/>
      <c r="B23" s="181" t="s">
        <v>73</v>
      </c>
      <c r="C23" s="182" t="str">
        <f>CONCATENATE(B20," ",C20)</f>
        <v>97 Prorážení otvorů</v>
      </c>
      <c r="D23" s="183"/>
      <c r="E23" s="184"/>
      <c r="F23" s="185"/>
      <c r="G23" s="186">
        <f>SUM(G20:G22)</f>
        <v>0</v>
      </c>
      <c r="O23" s="169">
        <v>4</v>
      </c>
      <c r="BA23" s="187">
        <f>SUM(BA20:BA22)</f>
        <v>0</v>
      </c>
      <c r="BB23" s="187">
        <f>SUM(BB20:BB22)</f>
        <v>0</v>
      </c>
      <c r="BC23" s="187">
        <f>SUM(BC20:BC22)</f>
        <v>0</v>
      </c>
      <c r="BD23" s="187">
        <f>SUM(BD20:BD22)</f>
        <v>0</v>
      </c>
      <c r="BE23" s="187">
        <f>SUM(BE20:BE22)</f>
        <v>0</v>
      </c>
    </row>
    <row r="24" spans="1:15" ht="12.75">
      <c r="A24" s="162" t="s">
        <v>72</v>
      </c>
      <c r="B24" s="163" t="s">
        <v>103</v>
      </c>
      <c r="C24" s="164" t="s">
        <v>104</v>
      </c>
      <c r="D24" s="165"/>
      <c r="E24" s="166"/>
      <c r="F24" s="166"/>
      <c r="G24" s="167"/>
      <c r="H24" s="168"/>
      <c r="I24" s="168"/>
      <c r="O24" s="169">
        <v>1</v>
      </c>
    </row>
    <row r="25" spans="1:104" ht="12.75">
      <c r="A25" s="170">
        <v>6</v>
      </c>
      <c r="B25" s="171" t="s">
        <v>105</v>
      </c>
      <c r="C25" s="172" t="s">
        <v>106</v>
      </c>
      <c r="D25" s="173" t="s">
        <v>107</v>
      </c>
      <c r="E25" s="174">
        <v>1.05</v>
      </c>
      <c r="F25" s="174">
        <v>0</v>
      </c>
      <c r="G25" s="175">
        <f>E25*F25</f>
        <v>0</v>
      </c>
      <c r="O25" s="169">
        <v>2</v>
      </c>
      <c r="AA25" s="145">
        <v>12</v>
      </c>
      <c r="AB25" s="145">
        <v>0</v>
      </c>
      <c r="AC25" s="145">
        <v>6</v>
      </c>
      <c r="AZ25" s="145">
        <v>1</v>
      </c>
      <c r="BA25" s="145">
        <f>IF(AZ25=1,G25,0)</f>
        <v>0</v>
      </c>
      <c r="BB25" s="145">
        <f>IF(AZ25=2,G25,0)</f>
        <v>0</v>
      </c>
      <c r="BC25" s="145">
        <f>IF(AZ25=3,G25,0)</f>
        <v>0</v>
      </c>
      <c r="BD25" s="145">
        <f>IF(AZ25=4,G25,0)</f>
        <v>0</v>
      </c>
      <c r="BE25" s="145">
        <f>IF(AZ25=5,G25,0)</f>
        <v>0</v>
      </c>
      <c r="CA25" s="176">
        <v>12</v>
      </c>
      <c r="CB25" s="176">
        <v>0</v>
      </c>
      <c r="CZ25" s="145">
        <v>0</v>
      </c>
    </row>
    <row r="26" spans="1:57" ht="12.75">
      <c r="A26" s="180"/>
      <c r="B26" s="181" t="s">
        <v>73</v>
      </c>
      <c r="C26" s="182" t="str">
        <f>CONCATENATE(B24," ",C24)</f>
        <v>99 Staveništní přesun hmot</v>
      </c>
      <c r="D26" s="183"/>
      <c r="E26" s="184"/>
      <c r="F26" s="185"/>
      <c r="G26" s="186">
        <f>SUM(G24:G25)</f>
        <v>0</v>
      </c>
      <c r="O26" s="169">
        <v>4</v>
      </c>
      <c r="BA26" s="187">
        <f>SUM(BA24:BA25)</f>
        <v>0</v>
      </c>
      <c r="BB26" s="187">
        <f>SUM(BB24:BB25)</f>
        <v>0</v>
      </c>
      <c r="BC26" s="187">
        <f>SUM(BC24:BC25)</f>
        <v>0</v>
      </c>
      <c r="BD26" s="187">
        <f>SUM(BD24:BD25)</f>
        <v>0</v>
      </c>
      <c r="BE26" s="187">
        <f>SUM(BE24:BE25)</f>
        <v>0</v>
      </c>
    </row>
    <row r="27" spans="1:15" ht="12.75">
      <c r="A27" s="162" t="s">
        <v>72</v>
      </c>
      <c r="B27" s="163" t="s">
        <v>108</v>
      </c>
      <c r="C27" s="164" t="s">
        <v>109</v>
      </c>
      <c r="D27" s="165"/>
      <c r="E27" s="166"/>
      <c r="F27" s="166"/>
      <c r="G27" s="167"/>
      <c r="H27" s="168"/>
      <c r="I27" s="168"/>
      <c r="O27" s="169">
        <v>1</v>
      </c>
    </row>
    <row r="28" spans="1:104" ht="22.5">
      <c r="A28" s="170">
        <v>7</v>
      </c>
      <c r="B28" s="171" t="s">
        <v>110</v>
      </c>
      <c r="C28" s="172" t="s">
        <v>111</v>
      </c>
      <c r="D28" s="173" t="s">
        <v>83</v>
      </c>
      <c r="E28" s="174">
        <v>368.4436</v>
      </c>
      <c r="F28" s="174">
        <v>0</v>
      </c>
      <c r="G28" s="175">
        <f>E28*F28</f>
        <v>0</v>
      </c>
      <c r="O28" s="169">
        <v>2</v>
      </c>
      <c r="AA28" s="145">
        <v>1</v>
      </c>
      <c r="AB28" s="145">
        <v>7</v>
      </c>
      <c r="AC28" s="145">
        <v>7</v>
      </c>
      <c r="AZ28" s="145">
        <v>2</v>
      </c>
      <c r="BA28" s="145">
        <f>IF(AZ28=1,G28,0)</f>
        <v>0</v>
      </c>
      <c r="BB28" s="145">
        <f>IF(AZ28=2,G28,0)</f>
        <v>0</v>
      </c>
      <c r="BC28" s="145">
        <f>IF(AZ28=3,G28,0)</f>
        <v>0</v>
      </c>
      <c r="BD28" s="145">
        <f>IF(AZ28=4,G28,0)</f>
        <v>0</v>
      </c>
      <c r="BE28" s="145">
        <f>IF(AZ28=5,G28,0)</f>
        <v>0</v>
      </c>
      <c r="CA28" s="176">
        <v>1</v>
      </c>
      <c r="CB28" s="176">
        <v>7</v>
      </c>
      <c r="CZ28" s="145">
        <v>0</v>
      </c>
    </row>
    <row r="29" spans="1:104" ht="22.5">
      <c r="A29" s="170">
        <v>8</v>
      </c>
      <c r="B29" s="171" t="s">
        <v>112</v>
      </c>
      <c r="C29" s="172" t="s">
        <v>113</v>
      </c>
      <c r="D29" s="173" t="s">
        <v>83</v>
      </c>
      <c r="E29" s="174">
        <v>368.4436</v>
      </c>
      <c r="F29" s="174">
        <v>0</v>
      </c>
      <c r="G29" s="175">
        <f>E29*F29</f>
        <v>0</v>
      </c>
      <c r="O29" s="169">
        <v>2</v>
      </c>
      <c r="AA29" s="145">
        <v>1</v>
      </c>
      <c r="AB29" s="145">
        <v>7</v>
      </c>
      <c r="AC29" s="145">
        <v>7</v>
      </c>
      <c r="AZ29" s="145">
        <v>2</v>
      </c>
      <c r="BA29" s="145">
        <f>IF(AZ29=1,G29,0)</f>
        <v>0</v>
      </c>
      <c r="BB29" s="145">
        <f>IF(AZ29=2,G29,0)</f>
        <v>0</v>
      </c>
      <c r="BC29" s="145">
        <f>IF(AZ29=3,G29,0)</f>
        <v>0</v>
      </c>
      <c r="BD29" s="145">
        <f>IF(AZ29=4,G29,0)</f>
        <v>0</v>
      </c>
      <c r="BE29" s="145">
        <f>IF(AZ29=5,G29,0)</f>
        <v>0</v>
      </c>
      <c r="CA29" s="176">
        <v>1</v>
      </c>
      <c r="CB29" s="176">
        <v>7</v>
      </c>
      <c r="CZ29" s="145">
        <v>0</v>
      </c>
    </row>
    <row r="30" spans="1:104" ht="12.75">
      <c r="A30" s="170">
        <v>9</v>
      </c>
      <c r="B30" s="171" t="s">
        <v>114</v>
      </c>
      <c r="C30" s="172" t="s">
        <v>115</v>
      </c>
      <c r="D30" s="173" t="s">
        <v>83</v>
      </c>
      <c r="E30" s="174">
        <v>368.4436</v>
      </c>
      <c r="F30" s="174">
        <v>0</v>
      </c>
      <c r="G30" s="175">
        <f>E30*F30</f>
        <v>0</v>
      </c>
      <c r="O30" s="169">
        <v>2</v>
      </c>
      <c r="AA30" s="145">
        <v>1</v>
      </c>
      <c r="AB30" s="145">
        <v>7</v>
      </c>
      <c r="AC30" s="145">
        <v>7</v>
      </c>
      <c r="AZ30" s="145">
        <v>2</v>
      </c>
      <c r="BA30" s="145">
        <f>IF(AZ30=1,G30,0)</f>
        <v>0</v>
      </c>
      <c r="BB30" s="145">
        <f>IF(AZ30=2,G30,0)</f>
        <v>0</v>
      </c>
      <c r="BC30" s="145">
        <f>IF(AZ30=3,G30,0)</f>
        <v>0</v>
      </c>
      <c r="BD30" s="145">
        <f>IF(AZ30=4,G30,0)</f>
        <v>0</v>
      </c>
      <c r="BE30" s="145">
        <f>IF(AZ30=5,G30,0)</f>
        <v>0</v>
      </c>
      <c r="CA30" s="176">
        <v>1</v>
      </c>
      <c r="CB30" s="176">
        <v>7</v>
      </c>
      <c r="CZ30" s="145">
        <v>0</v>
      </c>
    </row>
    <row r="31" spans="1:104" ht="12.75">
      <c r="A31" s="170">
        <v>10</v>
      </c>
      <c r="B31" s="171" t="s">
        <v>116</v>
      </c>
      <c r="C31" s="172" t="s">
        <v>117</v>
      </c>
      <c r="D31" s="173" t="s">
        <v>61</v>
      </c>
      <c r="E31" s="174"/>
      <c r="F31" s="174">
        <v>0</v>
      </c>
      <c r="G31" s="175">
        <f>E31*F31</f>
        <v>0</v>
      </c>
      <c r="O31" s="169">
        <v>2</v>
      </c>
      <c r="AA31" s="145">
        <v>7</v>
      </c>
      <c r="AB31" s="145">
        <v>1002</v>
      </c>
      <c r="AC31" s="145">
        <v>5</v>
      </c>
      <c r="AZ31" s="145">
        <v>2</v>
      </c>
      <c r="BA31" s="145">
        <f>IF(AZ31=1,G31,0)</f>
        <v>0</v>
      </c>
      <c r="BB31" s="145">
        <f>IF(AZ31=2,G31,0)</f>
        <v>0</v>
      </c>
      <c r="BC31" s="145">
        <f>IF(AZ31=3,G31,0)</f>
        <v>0</v>
      </c>
      <c r="BD31" s="145">
        <f>IF(AZ31=4,G31,0)</f>
        <v>0</v>
      </c>
      <c r="BE31" s="145">
        <f>IF(AZ31=5,G31,0)</f>
        <v>0</v>
      </c>
      <c r="CA31" s="176">
        <v>7</v>
      </c>
      <c r="CB31" s="176">
        <v>1002</v>
      </c>
      <c r="CZ31" s="145">
        <v>0</v>
      </c>
    </row>
    <row r="32" spans="1:57" ht="12.75">
      <c r="A32" s="180"/>
      <c r="B32" s="181" t="s">
        <v>73</v>
      </c>
      <c r="C32" s="182" t="str">
        <f>CONCATENATE(B27," ",C27)</f>
        <v>762 Konstrukce tesařské</v>
      </c>
      <c r="D32" s="183"/>
      <c r="E32" s="184"/>
      <c r="F32" s="185"/>
      <c r="G32" s="186">
        <f>SUM(G27:G31)</f>
        <v>0</v>
      </c>
      <c r="O32" s="169">
        <v>4</v>
      </c>
      <c r="BA32" s="187">
        <f>SUM(BA27:BA31)</f>
        <v>0</v>
      </c>
      <c r="BB32" s="187">
        <f>SUM(BB27:BB31)</f>
        <v>0</v>
      </c>
      <c r="BC32" s="187">
        <f>SUM(BC27:BC31)</f>
        <v>0</v>
      </c>
      <c r="BD32" s="187">
        <f>SUM(BD27:BD31)</f>
        <v>0</v>
      </c>
      <c r="BE32" s="187">
        <f>SUM(BE27:BE31)</f>
        <v>0</v>
      </c>
    </row>
    <row r="33" spans="1:15" ht="12.75">
      <c r="A33" s="162" t="s">
        <v>72</v>
      </c>
      <c r="B33" s="163" t="s">
        <v>118</v>
      </c>
      <c r="C33" s="164" t="s">
        <v>119</v>
      </c>
      <c r="D33" s="165"/>
      <c r="E33" s="166"/>
      <c r="F33" s="166"/>
      <c r="G33" s="167"/>
      <c r="H33" s="168"/>
      <c r="I33" s="168"/>
      <c r="O33" s="169">
        <v>1</v>
      </c>
    </row>
    <row r="34" spans="1:104" ht="12.75">
      <c r="A34" s="170">
        <v>11</v>
      </c>
      <c r="B34" s="171" t="s">
        <v>120</v>
      </c>
      <c r="C34" s="172" t="s">
        <v>121</v>
      </c>
      <c r="D34" s="173" t="s">
        <v>122</v>
      </c>
      <c r="E34" s="174">
        <v>35</v>
      </c>
      <c r="F34" s="174">
        <v>0</v>
      </c>
      <c r="G34" s="175">
        <f>E34*F34</f>
        <v>0</v>
      </c>
      <c r="O34" s="169">
        <v>2</v>
      </c>
      <c r="AA34" s="145">
        <v>1</v>
      </c>
      <c r="AB34" s="145">
        <v>7</v>
      </c>
      <c r="AC34" s="145">
        <v>7</v>
      </c>
      <c r="AZ34" s="145">
        <v>2</v>
      </c>
      <c r="BA34" s="145">
        <f>IF(AZ34=1,G34,0)</f>
        <v>0</v>
      </c>
      <c r="BB34" s="145">
        <f>IF(AZ34=2,G34,0)</f>
        <v>0</v>
      </c>
      <c r="BC34" s="145">
        <f>IF(AZ34=3,G34,0)</f>
        <v>0</v>
      </c>
      <c r="BD34" s="145">
        <f>IF(AZ34=4,G34,0)</f>
        <v>0</v>
      </c>
      <c r="BE34" s="145">
        <f>IF(AZ34=5,G34,0)</f>
        <v>0</v>
      </c>
      <c r="CA34" s="176">
        <v>1</v>
      </c>
      <c r="CB34" s="176">
        <v>7</v>
      </c>
      <c r="CZ34" s="145">
        <v>0</v>
      </c>
    </row>
    <row r="35" spans="1:104" ht="12.75">
      <c r="A35" s="170">
        <v>12</v>
      </c>
      <c r="B35" s="171" t="s">
        <v>123</v>
      </c>
      <c r="C35" s="172" t="s">
        <v>124</v>
      </c>
      <c r="D35" s="173" t="s">
        <v>122</v>
      </c>
      <c r="E35" s="174">
        <v>39.84</v>
      </c>
      <c r="F35" s="174">
        <v>0</v>
      </c>
      <c r="G35" s="175">
        <f>E35*F35</f>
        <v>0</v>
      </c>
      <c r="O35" s="169">
        <v>2</v>
      </c>
      <c r="AA35" s="145">
        <v>1</v>
      </c>
      <c r="AB35" s="145">
        <v>7</v>
      </c>
      <c r="AC35" s="145">
        <v>7</v>
      </c>
      <c r="AZ35" s="145">
        <v>2</v>
      </c>
      <c r="BA35" s="145">
        <f>IF(AZ35=1,G35,0)</f>
        <v>0</v>
      </c>
      <c r="BB35" s="145">
        <f>IF(AZ35=2,G35,0)</f>
        <v>0</v>
      </c>
      <c r="BC35" s="145">
        <f>IF(AZ35=3,G35,0)</f>
        <v>0</v>
      </c>
      <c r="BD35" s="145">
        <f>IF(AZ35=4,G35,0)</f>
        <v>0</v>
      </c>
      <c r="BE35" s="145">
        <f>IF(AZ35=5,G35,0)</f>
        <v>0</v>
      </c>
      <c r="CA35" s="176">
        <v>1</v>
      </c>
      <c r="CB35" s="176">
        <v>7</v>
      </c>
      <c r="CZ35" s="145">
        <v>0</v>
      </c>
    </row>
    <row r="36" spans="1:15" ht="12.75">
      <c r="A36" s="177"/>
      <c r="B36" s="178"/>
      <c r="C36" s="243" t="s">
        <v>125</v>
      </c>
      <c r="D36" s="244"/>
      <c r="E36" s="244"/>
      <c r="F36" s="244"/>
      <c r="G36" s="245"/>
      <c r="L36" s="179" t="s">
        <v>125</v>
      </c>
      <c r="O36" s="169">
        <v>3</v>
      </c>
    </row>
    <row r="37" spans="1:104" ht="12.75">
      <c r="A37" s="170">
        <v>13</v>
      </c>
      <c r="B37" s="171" t="s">
        <v>126</v>
      </c>
      <c r="C37" s="172" t="s">
        <v>127</v>
      </c>
      <c r="D37" s="173" t="s">
        <v>122</v>
      </c>
      <c r="E37" s="174">
        <v>39.84</v>
      </c>
      <c r="F37" s="174">
        <v>0</v>
      </c>
      <c r="G37" s="175">
        <f>E37*F37</f>
        <v>0</v>
      </c>
      <c r="O37" s="169">
        <v>2</v>
      </c>
      <c r="AA37" s="145">
        <v>1</v>
      </c>
      <c r="AB37" s="145">
        <v>7</v>
      </c>
      <c r="AC37" s="145">
        <v>7</v>
      </c>
      <c r="AZ37" s="145">
        <v>2</v>
      </c>
      <c r="BA37" s="145">
        <f>IF(AZ37=1,G37,0)</f>
        <v>0</v>
      </c>
      <c r="BB37" s="145">
        <f>IF(AZ37=2,G37,0)</f>
        <v>0</v>
      </c>
      <c r="BC37" s="145">
        <f>IF(AZ37=3,G37,0)</f>
        <v>0</v>
      </c>
      <c r="BD37" s="145">
        <f>IF(AZ37=4,G37,0)</f>
        <v>0</v>
      </c>
      <c r="BE37" s="145">
        <f>IF(AZ37=5,G37,0)</f>
        <v>0</v>
      </c>
      <c r="CA37" s="176">
        <v>1</v>
      </c>
      <c r="CB37" s="176">
        <v>7</v>
      </c>
      <c r="CZ37" s="145">
        <v>0</v>
      </c>
    </row>
    <row r="38" spans="1:15" ht="12.75">
      <c r="A38" s="177"/>
      <c r="B38" s="178"/>
      <c r="C38" s="243" t="s">
        <v>128</v>
      </c>
      <c r="D38" s="244"/>
      <c r="E38" s="244"/>
      <c r="F38" s="244"/>
      <c r="G38" s="245"/>
      <c r="L38" s="179" t="s">
        <v>128</v>
      </c>
      <c r="O38" s="169">
        <v>3</v>
      </c>
    </row>
    <row r="39" spans="1:104" ht="12.75">
      <c r="A39" s="170">
        <v>14</v>
      </c>
      <c r="B39" s="171" t="s">
        <v>129</v>
      </c>
      <c r="C39" s="172" t="s">
        <v>130</v>
      </c>
      <c r="D39" s="173" t="s">
        <v>83</v>
      </c>
      <c r="E39" s="174">
        <v>2.607</v>
      </c>
      <c r="F39" s="174">
        <v>0</v>
      </c>
      <c r="G39" s="175">
        <f aca="true" t="shared" si="0" ref="G39:G51">E39*F39</f>
        <v>0</v>
      </c>
      <c r="O39" s="169">
        <v>2</v>
      </c>
      <c r="AA39" s="145">
        <v>1</v>
      </c>
      <c r="AB39" s="145">
        <v>7</v>
      </c>
      <c r="AC39" s="145">
        <v>7</v>
      </c>
      <c r="AZ39" s="145">
        <v>2</v>
      </c>
      <c r="BA39" s="145">
        <f aca="true" t="shared" si="1" ref="BA39:BA51">IF(AZ39=1,G39,0)</f>
        <v>0</v>
      </c>
      <c r="BB39" s="145">
        <f aca="true" t="shared" si="2" ref="BB39:BB51">IF(AZ39=2,G39,0)</f>
        <v>0</v>
      </c>
      <c r="BC39" s="145">
        <f aca="true" t="shared" si="3" ref="BC39:BC51">IF(AZ39=3,G39,0)</f>
        <v>0</v>
      </c>
      <c r="BD39" s="145">
        <f aca="true" t="shared" si="4" ref="BD39:BD51">IF(AZ39=4,G39,0)</f>
        <v>0</v>
      </c>
      <c r="BE39" s="145">
        <f aca="true" t="shared" si="5" ref="BE39:BE51">IF(AZ39=5,G39,0)</f>
        <v>0</v>
      </c>
      <c r="CA39" s="176">
        <v>1</v>
      </c>
      <c r="CB39" s="176">
        <v>7</v>
      </c>
      <c r="CZ39" s="145">
        <v>0</v>
      </c>
    </row>
    <row r="40" spans="1:104" ht="12.75">
      <c r="A40" s="170">
        <v>15</v>
      </c>
      <c r="B40" s="171" t="s">
        <v>131</v>
      </c>
      <c r="C40" s="172" t="s">
        <v>132</v>
      </c>
      <c r="D40" s="173" t="s">
        <v>133</v>
      </c>
      <c r="E40" s="174">
        <v>2</v>
      </c>
      <c r="F40" s="174">
        <v>0</v>
      </c>
      <c r="G40" s="175">
        <f t="shared" si="0"/>
        <v>0</v>
      </c>
      <c r="O40" s="169">
        <v>2</v>
      </c>
      <c r="AA40" s="145">
        <v>1</v>
      </c>
      <c r="AB40" s="145">
        <v>7</v>
      </c>
      <c r="AC40" s="145">
        <v>7</v>
      </c>
      <c r="AZ40" s="145">
        <v>2</v>
      </c>
      <c r="BA40" s="145">
        <f t="shared" si="1"/>
        <v>0</v>
      </c>
      <c r="BB40" s="145">
        <f t="shared" si="2"/>
        <v>0</v>
      </c>
      <c r="BC40" s="145">
        <f t="shared" si="3"/>
        <v>0</v>
      </c>
      <c r="BD40" s="145">
        <f t="shared" si="4"/>
        <v>0</v>
      </c>
      <c r="BE40" s="145">
        <f t="shared" si="5"/>
        <v>0</v>
      </c>
      <c r="CA40" s="176">
        <v>1</v>
      </c>
      <c r="CB40" s="176">
        <v>7</v>
      </c>
      <c r="CZ40" s="145">
        <v>0</v>
      </c>
    </row>
    <row r="41" spans="1:104" ht="12.75">
      <c r="A41" s="170">
        <v>16</v>
      </c>
      <c r="B41" s="171" t="s">
        <v>134</v>
      </c>
      <c r="C41" s="172" t="s">
        <v>135</v>
      </c>
      <c r="D41" s="173" t="s">
        <v>133</v>
      </c>
      <c r="E41" s="174">
        <v>2</v>
      </c>
      <c r="F41" s="174">
        <v>0</v>
      </c>
      <c r="G41" s="175">
        <f t="shared" si="0"/>
        <v>0</v>
      </c>
      <c r="O41" s="169">
        <v>2</v>
      </c>
      <c r="AA41" s="145">
        <v>1</v>
      </c>
      <c r="AB41" s="145">
        <v>7</v>
      </c>
      <c r="AC41" s="145">
        <v>7</v>
      </c>
      <c r="AZ41" s="145">
        <v>2</v>
      </c>
      <c r="BA41" s="145">
        <f t="shared" si="1"/>
        <v>0</v>
      </c>
      <c r="BB41" s="145">
        <f t="shared" si="2"/>
        <v>0</v>
      </c>
      <c r="BC41" s="145">
        <f t="shared" si="3"/>
        <v>0</v>
      </c>
      <c r="BD41" s="145">
        <f t="shared" si="4"/>
        <v>0</v>
      </c>
      <c r="BE41" s="145">
        <f t="shared" si="5"/>
        <v>0</v>
      </c>
      <c r="CA41" s="176">
        <v>1</v>
      </c>
      <c r="CB41" s="176">
        <v>7</v>
      </c>
      <c r="CZ41" s="145">
        <v>0</v>
      </c>
    </row>
    <row r="42" spans="1:104" ht="12.75">
      <c r="A42" s="170">
        <v>17</v>
      </c>
      <c r="B42" s="171" t="s">
        <v>136</v>
      </c>
      <c r="C42" s="172" t="s">
        <v>137</v>
      </c>
      <c r="D42" s="173" t="s">
        <v>133</v>
      </c>
      <c r="E42" s="174">
        <v>40</v>
      </c>
      <c r="F42" s="174">
        <v>0</v>
      </c>
      <c r="G42" s="175">
        <f t="shared" si="0"/>
        <v>0</v>
      </c>
      <c r="O42" s="169">
        <v>2</v>
      </c>
      <c r="AA42" s="145">
        <v>1</v>
      </c>
      <c r="AB42" s="145">
        <v>7</v>
      </c>
      <c r="AC42" s="145">
        <v>7</v>
      </c>
      <c r="AZ42" s="145">
        <v>2</v>
      </c>
      <c r="BA42" s="145">
        <f t="shared" si="1"/>
        <v>0</v>
      </c>
      <c r="BB42" s="145">
        <f t="shared" si="2"/>
        <v>0</v>
      </c>
      <c r="BC42" s="145">
        <f t="shared" si="3"/>
        <v>0</v>
      </c>
      <c r="BD42" s="145">
        <f t="shared" si="4"/>
        <v>0</v>
      </c>
      <c r="BE42" s="145">
        <f t="shared" si="5"/>
        <v>0</v>
      </c>
      <c r="CA42" s="176">
        <v>1</v>
      </c>
      <c r="CB42" s="176">
        <v>7</v>
      </c>
      <c r="CZ42" s="145">
        <v>0</v>
      </c>
    </row>
    <row r="43" spans="1:104" ht="12.75">
      <c r="A43" s="170">
        <v>18</v>
      </c>
      <c r="B43" s="171" t="s">
        <v>138</v>
      </c>
      <c r="C43" s="172" t="s">
        <v>139</v>
      </c>
      <c r="D43" s="173" t="s">
        <v>122</v>
      </c>
      <c r="E43" s="174">
        <v>35</v>
      </c>
      <c r="F43" s="174">
        <v>0</v>
      </c>
      <c r="G43" s="175">
        <f t="shared" si="0"/>
        <v>0</v>
      </c>
      <c r="O43" s="169">
        <v>2</v>
      </c>
      <c r="AA43" s="145">
        <v>1</v>
      </c>
      <c r="AB43" s="145">
        <v>7</v>
      </c>
      <c r="AC43" s="145">
        <v>7</v>
      </c>
      <c r="AZ43" s="145">
        <v>2</v>
      </c>
      <c r="BA43" s="145">
        <f t="shared" si="1"/>
        <v>0</v>
      </c>
      <c r="BB43" s="145">
        <f t="shared" si="2"/>
        <v>0</v>
      </c>
      <c r="BC43" s="145">
        <f t="shared" si="3"/>
        <v>0</v>
      </c>
      <c r="BD43" s="145">
        <f t="shared" si="4"/>
        <v>0</v>
      </c>
      <c r="BE43" s="145">
        <f t="shared" si="5"/>
        <v>0</v>
      </c>
      <c r="CA43" s="176">
        <v>1</v>
      </c>
      <c r="CB43" s="176">
        <v>7</v>
      </c>
      <c r="CZ43" s="145">
        <v>0</v>
      </c>
    </row>
    <row r="44" spans="1:104" ht="12.75">
      <c r="A44" s="170">
        <v>19</v>
      </c>
      <c r="B44" s="171" t="s">
        <v>140</v>
      </c>
      <c r="C44" s="172" t="s">
        <v>141</v>
      </c>
      <c r="D44" s="173" t="s">
        <v>122</v>
      </c>
      <c r="E44" s="174">
        <v>35</v>
      </c>
      <c r="F44" s="174">
        <v>0</v>
      </c>
      <c r="G44" s="175">
        <f t="shared" si="0"/>
        <v>0</v>
      </c>
      <c r="O44" s="169">
        <v>2</v>
      </c>
      <c r="AA44" s="145">
        <v>1</v>
      </c>
      <c r="AB44" s="145">
        <v>7</v>
      </c>
      <c r="AC44" s="145">
        <v>7</v>
      </c>
      <c r="AZ44" s="145">
        <v>2</v>
      </c>
      <c r="BA44" s="145">
        <f t="shared" si="1"/>
        <v>0</v>
      </c>
      <c r="BB44" s="145">
        <f t="shared" si="2"/>
        <v>0</v>
      </c>
      <c r="BC44" s="145">
        <f t="shared" si="3"/>
        <v>0</v>
      </c>
      <c r="BD44" s="145">
        <f t="shared" si="4"/>
        <v>0</v>
      </c>
      <c r="BE44" s="145">
        <f t="shared" si="5"/>
        <v>0</v>
      </c>
      <c r="CA44" s="176">
        <v>1</v>
      </c>
      <c r="CB44" s="176">
        <v>7</v>
      </c>
      <c r="CZ44" s="145">
        <v>0</v>
      </c>
    </row>
    <row r="45" spans="1:104" ht="12.75">
      <c r="A45" s="170">
        <v>20</v>
      </c>
      <c r="B45" s="171" t="s">
        <v>142</v>
      </c>
      <c r="C45" s="172" t="s">
        <v>143</v>
      </c>
      <c r="D45" s="173" t="s">
        <v>133</v>
      </c>
      <c r="E45" s="174">
        <v>4</v>
      </c>
      <c r="F45" s="174">
        <v>0</v>
      </c>
      <c r="G45" s="175">
        <f t="shared" si="0"/>
        <v>0</v>
      </c>
      <c r="O45" s="169">
        <v>2</v>
      </c>
      <c r="AA45" s="145">
        <v>1</v>
      </c>
      <c r="AB45" s="145">
        <v>7</v>
      </c>
      <c r="AC45" s="145">
        <v>7</v>
      </c>
      <c r="AZ45" s="145">
        <v>2</v>
      </c>
      <c r="BA45" s="145">
        <f t="shared" si="1"/>
        <v>0</v>
      </c>
      <c r="BB45" s="145">
        <f t="shared" si="2"/>
        <v>0</v>
      </c>
      <c r="BC45" s="145">
        <f t="shared" si="3"/>
        <v>0</v>
      </c>
      <c r="BD45" s="145">
        <f t="shared" si="4"/>
        <v>0</v>
      </c>
      <c r="BE45" s="145">
        <f t="shared" si="5"/>
        <v>0</v>
      </c>
      <c r="CA45" s="176">
        <v>1</v>
      </c>
      <c r="CB45" s="176">
        <v>7</v>
      </c>
      <c r="CZ45" s="145">
        <v>0</v>
      </c>
    </row>
    <row r="46" spans="1:104" ht="12.75">
      <c r="A46" s="170">
        <v>21</v>
      </c>
      <c r="B46" s="171" t="s">
        <v>144</v>
      </c>
      <c r="C46" s="172" t="s">
        <v>145</v>
      </c>
      <c r="D46" s="173" t="s">
        <v>133</v>
      </c>
      <c r="E46" s="174">
        <v>1</v>
      </c>
      <c r="F46" s="174">
        <v>0</v>
      </c>
      <c r="G46" s="175">
        <f t="shared" si="0"/>
        <v>0</v>
      </c>
      <c r="O46" s="169">
        <v>2</v>
      </c>
      <c r="AA46" s="145">
        <v>1</v>
      </c>
      <c r="AB46" s="145">
        <v>7</v>
      </c>
      <c r="AC46" s="145">
        <v>7</v>
      </c>
      <c r="AZ46" s="145">
        <v>2</v>
      </c>
      <c r="BA46" s="145">
        <f t="shared" si="1"/>
        <v>0</v>
      </c>
      <c r="BB46" s="145">
        <f t="shared" si="2"/>
        <v>0</v>
      </c>
      <c r="BC46" s="145">
        <f t="shared" si="3"/>
        <v>0</v>
      </c>
      <c r="BD46" s="145">
        <f t="shared" si="4"/>
        <v>0</v>
      </c>
      <c r="BE46" s="145">
        <f t="shared" si="5"/>
        <v>0</v>
      </c>
      <c r="CA46" s="176">
        <v>1</v>
      </c>
      <c r="CB46" s="176">
        <v>7</v>
      </c>
      <c r="CZ46" s="145">
        <v>0</v>
      </c>
    </row>
    <row r="47" spans="1:104" ht="12.75">
      <c r="A47" s="170">
        <v>22</v>
      </c>
      <c r="B47" s="171" t="s">
        <v>146</v>
      </c>
      <c r="C47" s="172" t="s">
        <v>147</v>
      </c>
      <c r="D47" s="173" t="s">
        <v>122</v>
      </c>
      <c r="E47" s="174">
        <v>49.2</v>
      </c>
      <c r="F47" s="174">
        <v>0</v>
      </c>
      <c r="G47" s="175">
        <f t="shared" si="0"/>
        <v>0</v>
      </c>
      <c r="O47" s="169">
        <v>2</v>
      </c>
      <c r="AA47" s="145">
        <v>1</v>
      </c>
      <c r="AB47" s="145">
        <v>7</v>
      </c>
      <c r="AC47" s="145">
        <v>7</v>
      </c>
      <c r="AZ47" s="145">
        <v>2</v>
      </c>
      <c r="BA47" s="145">
        <f t="shared" si="1"/>
        <v>0</v>
      </c>
      <c r="BB47" s="145">
        <f t="shared" si="2"/>
        <v>0</v>
      </c>
      <c r="BC47" s="145">
        <f t="shared" si="3"/>
        <v>0</v>
      </c>
      <c r="BD47" s="145">
        <f t="shared" si="4"/>
        <v>0</v>
      </c>
      <c r="BE47" s="145">
        <f t="shared" si="5"/>
        <v>0</v>
      </c>
      <c r="CA47" s="176">
        <v>1</v>
      </c>
      <c r="CB47" s="176">
        <v>7</v>
      </c>
      <c r="CZ47" s="145">
        <v>0</v>
      </c>
    </row>
    <row r="48" spans="1:104" ht="12.75">
      <c r="A48" s="170">
        <v>23</v>
      </c>
      <c r="B48" s="171" t="s">
        <v>148</v>
      </c>
      <c r="C48" s="172" t="s">
        <v>149</v>
      </c>
      <c r="D48" s="173" t="s">
        <v>122</v>
      </c>
      <c r="E48" s="174">
        <v>49.2</v>
      </c>
      <c r="F48" s="174">
        <v>0</v>
      </c>
      <c r="G48" s="175">
        <f t="shared" si="0"/>
        <v>0</v>
      </c>
      <c r="O48" s="169">
        <v>2</v>
      </c>
      <c r="AA48" s="145">
        <v>1</v>
      </c>
      <c r="AB48" s="145">
        <v>7</v>
      </c>
      <c r="AC48" s="145">
        <v>7</v>
      </c>
      <c r="AZ48" s="145">
        <v>2</v>
      </c>
      <c r="BA48" s="145">
        <f t="shared" si="1"/>
        <v>0</v>
      </c>
      <c r="BB48" s="145">
        <f t="shared" si="2"/>
        <v>0</v>
      </c>
      <c r="BC48" s="145">
        <f t="shared" si="3"/>
        <v>0</v>
      </c>
      <c r="BD48" s="145">
        <f t="shared" si="4"/>
        <v>0</v>
      </c>
      <c r="BE48" s="145">
        <f t="shared" si="5"/>
        <v>0</v>
      </c>
      <c r="CA48" s="176">
        <v>1</v>
      </c>
      <c r="CB48" s="176">
        <v>7</v>
      </c>
      <c r="CZ48" s="145">
        <v>0</v>
      </c>
    </row>
    <row r="49" spans="1:104" ht="22.5">
      <c r="A49" s="170">
        <v>24</v>
      </c>
      <c r="B49" s="171" t="s">
        <v>150</v>
      </c>
      <c r="C49" s="172" t="s">
        <v>151</v>
      </c>
      <c r="D49" s="173" t="s">
        <v>122</v>
      </c>
      <c r="E49" s="174">
        <v>39.84</v>
      </c>
      <c r="F49" s="174">
        <v>0</v>
      </c>
      <c r="G49" s="175">
        <f t="shared" si="0"/>
        <v>0</v>
      </c>
      <c r="O49" s="169">
        <v>2</v>
      </c>
      <c r="AA49" s="145">
        <v>1</v>
      </c>
      <c r="AB49" s="145">
        <v>7</v>
      </c>
      <c r="AC49" s="145">
        <v>7</v>
      </c>
      <c r="AZ49" s="145">
        <v>2</v>
      </c>
      <c r="BA49" s="145">
        <f t="shared" si="1"/>
        <v>0</v>
      </c>
      <c r="BB49" s="145">
        <f t="shared" si="2"/>
        <v>0</v>
      </c>
      <c r="BC49" s="145">
        <f t="shared" si="3"/>
        <v>0</v>
      </c>
      <c r="BD49" s="145">
        <f t="shared" si="4"/>
        <v>0</v>
      </c>
      <c r="BE49" s="145">
        <f t="shared" si="5"/>
        <v>0</v>
      </c>
      <c r="CA49" s="176">
        <v>1</v>
      </c>
      <c r="CB49" s="176">
        <v>7</v>
      </c>
      <c r="CZ49" s="145">
        <v>0</v>
      </c>
    </row>
    <row r="50" spans="1:104" ht="12.75">
      <c r="A50" s="170">
        <v>25</v>
      </c>
      <c r="B50" s="171" t="s">
        <v>152</v>
      </c>
      <c r="C50" s="172" t="s">
        <v>153</v>
      </c>
      <c r="D50" s="173" t="s">
        <v>122</v>
      </c>
      <c r="E50" s="174">
        <v>39.84</v>
      </c>
      <c r="F50" s="174">
        <v>0</v>
      </c>
      <c r="G50" s="175">
        <f t="shared" si="0"/>
        <v>0</v>
      </c>
      <c r="O50" s="169">
        <v>2</v>
      </c>
      <c r="AA50" s="145">
        <v>1</v>
      </c>
      <c r="AB50" s="145">
        <v>7</v>
      </c>
      <c r="AC50" s="145">
        <v>7</v>
      </c>
      <c r="AZ50" s="145">
        <v>2</v>
      </c>
      <c r="BA50" s="145">
        <f t="shared" si="1"/>
        <v>0</v>
      </c>
      <c r="BB50" s="145">
        <f t="shared" si="2"/>
        <v>0</v>
      </c>
      <c r="BC50" s="145">
        <f t="shared" si="3"/>
        <v>0</v>
      </c>
      <c r="BD50" s="145">
        <f t="shared" si="4"/>
        <v>0</v>
      </c>
      <c r="BE50" s="145">
        <f t="shared" si="5"/>
        <v>0</v>
      </c>
      <c r="CA50" s="176">
        <v>1</v>
      </c>
      <c r="CB50" s="176">
        <v>7</v>
      </c>
      <c r="CZ50" s="145">
        <v>0</v>
      </c>
    </row>
    <row r="51" spans="1:104" ht="12.75">
      <c r="A51" s="170">
        <v>26</v>
      </c>
      <c r="B51" s="171" t="s">
        <v>154</v>
      </c>
      <c r="C51" s="172" t="s">
        <v>155</v>
      </c>
      <c r="D51" s="173" t="s">
        <v>61</v>
      </c>
      <c r="E51" s="174"/>
      <c r="F51" s="174">
        <v>0</v>
      </c>
      <c r="G51" s="175">
        <f t="shared" si="0"/>
        <v>0</v>
      </c>
      <c r="O51" s="169">
        <v>2</v>
      </c>
      <c r="AA51" s="145">
        <v>7</v>
      </c>
      <c r="AB51" s="145">
        <v>1002</v>
      </c>
      <c r="AC51" s="145">
        <v>5</v>
      </c>
      <c r="AZ51" s="145">
        <v>2</v>
      </c>
      <c r="BA51" s="145">
        <f t="shared" si="1"/>
        <v>0</v>
      </c>
      <c r="BB51" s="145">
        <f t="shared" si="2"/>
        <v>0</v>
      </c>
      <c r="BC51" s="145">
        <f t="shared" si="3"/>
        <v>0</v>
      </c>
      <c r="BD51" s="145">
        <f t="shared" si="4"/>
        <v>0</v>
      </c>
      <c r="BE51" s="145">
        <f t="shared" si="5"/>
        <v>0</v>
      </c>
      <c r="CA51" s="176">
        <v>7</v>
      </c>
      <c r="CB51" s="176">
        <v>1002</v>
      </c>
      <c r="CZ51" s="145">
        <v>0</v>
      </c>
    </row>
    <row r="52" spans="1:57" ht="12.75">
      <c r="A52" s="180"/>
      <c r="B52" s="181" t="s">
        <v>73</v>
      </c>
      <c r="C52" s="182" t="str">
        <f>CONCATENATE(B33," ",C33)</f>
        <v>764 Konstrukce klempířské</v>
      </c>
      <c r="D52" s="183"/>
      <c r="E52" s="184"/>
      <c r="F52" s="185"/>
      <c r="G52" s="186">
        <f>SUM(G33:G51)</f>
        <v>0</v>
      </c>
      <c r="O52" s="169">
        <v>4</v>
      </c>
      <c r="BA52" s="187">
        <f>SUM(BA33:BA51)</f>
        <v>0</v>
      </c>
      <c r="BB52" s="187">
        <f>SUM(BB33:BB51)</f>
        <v>0</v>
      </c>
      <c r="BC52" s="187">
        <f>SUM(BC33:BC51)</f>
        <v>0</v>
      </c>
      <c r="BD52" s="187">
        <f>SUM(BD33:BD51)</f>
        <v>0</v>
      </c>
      <c r="BE52" s="187">
        <f>SUM(BE33:BE51)</f>
        <v>0</v>
      </c>
    </row>
    <row r="53" spans="1:15" ht="12.75">
      <c r="A53" s="162" t="s">
        <v>72</v>
      </c>
      <c r="B53" s="163" t="s">
        <v>156</v>
      </c>
      <c r="C53" s="164" t="s">
        <v>157</v>
      </c>
      <c r="D53" s="165"/>
      <c r="E53" s="166"/>
      <c r="F53" s="166"/>
      <c r="G53" s="167"/>
      <c r="H53" s="168"/>
      <c r="I53" s="168"/>
      <c r="O53" s="169">
        <v>1</v>
      </c>
    </row>
    <row r="54" spans="1:104" ht="12.75">
      <c r="A54" s="170">
        <v>28</v>
      </c>
      <c r="B54" s="171" t="s">
        <v>158</v>
      </c>
      <c r="C54" s="172" t="s">
        <v>159</v>
      </c>
      <c r="D54" s="173" t="s">
        <v>83</v>
      </c>
      <c r="E54" s="174">
        <v>221.0662</v>
      </c>
      <c r="F54" s="174">
        <v>0</v>
      </c>
      <c r="G54" s="175">
        <f>E54*F54</f>
        <v>0</v>
      </c>
      <c r="O54" s="169">
        <v>2</v>
      </c>
      <c r="AA54" s="145">
        <v>1</v>
      </c>
      <c r="AB54" s="145">
        <v>7</v>
      </c>
      <c r="AC54" s="145">
        <v>7</v>
      </c>
      <c r="AZ54" s="145">
        <v>2</v>
      </c>
      <c r="BA54" s="145">
        <f>IF(AZ54=1,G54,0)</f>
        <v>0</v>
      </c>
      <c r="BB54" s="145">
        <f>IF(AZ54=2,G54,0)</f>
        <v>0</v>
      </c>
      <c r="BC54" s="145">
        <f>IF(AZ54=3,G54,0)</f>
        <v>0</v>
      </c>
      <c r="BD54" s="145">
        <f>IF(AZ54=4,G54,0)</f>
        <v>0</v>
      </c>
      <c r="BE54" s="145">
        <f>IF(AZ54=5,G54,0)</f>
        <v>0</v>
      </c>
      <c r="CA54" s="176">
        <v>1</v>
      </c>
      <c r="CB54" s="176">
        <v>7</v>
      </c>
      <c r="CZ54" s="145">
        <v>0</v>
      </c>
    </row>
    <row r="55" spans="1:15" ht="12.75">
      <c r="A55" s="177"/>
      <c r="B55" s="178"/>
      <c r="C55" s="243" t="s">
        <v>160</v>
      </c>
      <c r="D55" s="244"/>
      <c r="E55" s="244"/>
      <c r="F55" s="244"/>
      <c r="G55" s="245"/>
      <c r="L55" s="179" t="s">
        <v>160</v>
      </c>
      <c r="O55" s="169">
        <v>3</v>
      </c>
    </row>
    <row r="56" spans="1:104" ht="12.75">
      <c r="A56" s="170">
        <v>29</v>
      </c>
      <c r="B56" s="171" t="s">
        <v>161</v>
      </c>
      <c r="C56" s="172" t="s">
        <v>162</v>
      </c>
      <c r="D56" s="173" t="s">
        <v>83</v>
      </c>
      <c r="E56" s="174">
        <v>147.3774</v>
      </c>
      <c r="F56" s="174">
        <v>0</v>
      </c>
      <c r="G56" s="175">
        <f>E56*F56</f>
        <v>0</v>
      </c>
      <c r="O56" s="169">
        <v>2</v>
      </c>
      <c r="AA56" s="145">
        <v>1</v>
      </c>
      <c r="AB56" s="145">
        <v>7</v>
      </c>
      <c r="AC56" s="145">
        <v>7</v>
      </c>
      <c r="AZ56" s="145">
        <v>2</v>
      </c>
      <c r="BA56" s="145">
        <f>IF(AZ56=1,G56,0)</f>
        <v>0</v>
      </c>
      <c r="BB56" s="145">
        <f>IF(AZ56=2,G56,0)</f>
        <v>0</v>
      </c>
      <c r="BC56" s="145">
        <f>IF(AZ56=3,G56,0)</f>
        <v>0</v>
      </c>
      <c r="BD56" s="145">
        <f>IF(AZ56=4,G56,0)</f>
        <v>0</v>
      </c>
      <c r="BE56" s="145">
        <f>IF(AZ56=5,G56,0)</f>
        <v>0</v>
      </c>
      <c r="CA56" s="176">
        <v>1</v>
      </c>
      <c r="CB56" s="176">
        <v>7</v>
      </c>
      <c r="CZ56" s="145">
        <v>0</v>
      </c>
    </row>
    <row r="57" spans="1:15" ht="12.75">
      <c r="A57" s="177"/>
      <c r="B57" s="178"/>
      <c r="C57" s="243" t="s">
        <v>163</v>
      </c>
      <c r="D57" s="244"/>
      <c r="E57" s="244"/>
      <c r="F57" s="244"/>
      <c r="G57" s="245"/>
      <c r="L57" s="179" t="s">
        <v>163</v>
      </c>
      <c r="O57" s="169">
        <v>3</v>
      </c>
    </row>
    <row r="58" spans="1:104" ht="12.75">
      <c r="A58" s="170">
        <v>30</v>
      </c>
      <c r="B58" s="171" t="s">
        <v>164</v>
      </c>
      <c r="C58" s="172" t="s">
        <v>240</v>
      </c>
      <c r="D58" s="173" t="s">
        <v>83</v>
      </c>
      <c r="E58" s="174">
        <v>368.4436</v>
      </c>
      <c r="F58" s="174">
        <v>0</v>
      </c>
      <c r="G58" s="175">
        <f aca="true" t="shared" si="6" ref="G58:G65">E58*F58</f>
        <v>0</v>
      </c>
      <c r="O58" s="169">
        <v>2</v>
      </c>
      <c r="AA58" s="145">
        <v>1</v>
      </c>
      <c r="AB58" s="145">
        <v>7</v>
      </c>
      <c r="AC58" s="145">
        <v>7</v>
      </c>
      <c r="AZ58" s="145">
        <v>2</v>
      </c>
      <c r="BA58" s="145">
        <f aca="true" t="shared" si="7" ref="BA58:BA65">IF(AZ58=1,G58,0)</f>
        <v>0</v>
      </c>
      <c r="BB58" s="145">
        <f aca="true" t="shared" si="8" ref="BB58:BB65">IF(AZ58=2,G58,0)</f>
        <v>0</v>
      </c>
      <c r="BC58" s="145">
        <f aca="true" t="shared" si="9" ref="BC58:BC65">IF(AZ58=3,G58,0)</f>
        <v>0</v>
      </c>
      <c r="BD58" s="145">
        <f aca="true" t="shared" si="10" ref="BD58:BD65">IF(AZ58=4,G58,0)</f>
        <v>0</v>
      </c>
      <c r="BE58" s="145">
        <f aca="true" t="shared" si="11" ref="BE58:BE65">IF(AZ58=5,G58,0)</f>
        <v>0</v>
      </c>
      <c r="CA58" s="176">
        <v>1</v>
      </c>
      <c r="CB58" s="176">
        <v>7</v>
      </c>
      <c r="CZ58" s="145">
        <v>0</v>
      </c>
    </row>
    <row r="59" spans="1:104" ht="12.75">
      <c r="A59" s="170">
        <v>31</v>
      </c>
      <c r="B59" s="171" t="s">
        <v>165</v>
      </c>
      <c r="C59" s="172" t="s">
        <v>166</v>
      </c>
      <c r="D59" s="173" t="s">
        <v>122</v>
      </c>
      <c r="E59" s="174">
        <v>21.77</v>
      </c>
      <c r="F59" s="174">
        <v>0</v>
      </c>
      <c r="G59" s="175">
        <f t="shared" si="6"/>
        <v>0</v>
      </c>
      <c r="O59" s="169">
        <v>2</v>
      </c>
      <c r="AA59" s="145">
        <v>1</v>
      </c>
      <c r="AB59" s="145">
        <v>7</v>
      </c>
      <c r="AC59" s="145">
        <v>7</v>
      </c>
      <c r="AZ59" s="145">
        <v>2</v>
      </c>
      <c r="BA59" s="145">
        <f t="shared" si="7"/>
        <v>0</v>
      </c>
      <c r="BB59" s="145">
        <f t="shared" si="8"/>
        <v>0</v>
      </c>
      <c r="BC59" s="145">
        <f t="shared" si="9"/>
        <v>0</v>
      </c>
      <c r="BD59" s="145">
        <f t="shared" si="10"/>
        <v>0</v>
      </c>
      <c r="BE59" s="145">
        <f t="shared" si="11"/>
        <v>0</v>
      </c>
      <c r="CA59" s="176">
        <v>1</v>
      </c>
      <c r="CB59" s="176">
        <v>7</v>
      </c>
      <c r="CZ59" s="145">
        <v>0</v>
      </c>
    </row>
    <row r="60" spans="1:104" ht="12.75">
      <c r="A60" s="170">
        <v>32</v>
      </c>
      <c r="B60" s="171" t="s">
        <v>167</v>
      </c>
      <c r="C60" s="172" t="s">
        <v>168</v>
      </c>
      <c r="D60" s="173" t="s">
        <v>122</v>
      </c>
      <c r="E60" s="174">
        <v>36</v>
      </c>
      <c r="F60" s="174">
        <v>0</v>
      </c>
      <c r="G60" s="175">
        <f t="shared" si="6"/>
        <v>0</v>
      </c>
      <c r="O60" s="169">
        <v>2</v>
      </c>
      <c r="AA60" s="145">
        <v>1</v>
      </c>
      <c r="AB60" s="145">
        <v>7</v>
      </c>
      <c r="AC60" s="145">
        <v>7</v>
      </c>
      <c r="AZ60" s="145">
        <v>2</v>
      </c>
      <c r="BA60" s="145">
        <f t="shared" si="7"/>
        <v>0</v>
      </c>
      <c r="BB60" s="145">
        <f t="shared" si="8"/>
        <v>0</v>
      </c>
      <c r="BC60" s="145">
        <f t="shared" si="9"/>
        <v>0</v>
      </c>
      <c r="BD60" s="145">
        <f t="shared" si="10"/>
        <v>0</v>
      </c>
      <c r="BE60" s="145">
        <f t="shared" si="11"/>
        <v>0</v>
      </c>
      <c r="CA60" s="176">
        <v>1</v>
      </c>
      <c r="CB60" s="176">
        <v>7</v>
      </c>
      <c r="CZ60" s="145">
        <v>0</v>
      </c>
    </row>
    <row r="61" spans="1:104" ht="12.75">
      <c r="A61" s="170">
        <v>33</v>
      </c>
      <c r="B61" s="171" t="s">
        <v>169</v>
      </c>
      <c r="C61" s="172" t="s">
        <v>170</v>
      </c>
      <c r="D61" s="173" t="s">
        <v>133</v>
      </c>
      <c r="E61" s="174">
        <v>1</v>
      </c>
      <c r="F61" s="174">
        <v>0</v>
      </c>
      <c r="G61" s="175">
        <f t="shared" si="6"/>
        <v>0</v>
      </c>
      <c r="O61" s="169">
        <v>2</v>
      </c>
      <c r="AA61" s="145">
        <v>1</v>
      </c>
      <c r="AB61" s="145">
        <v>7</v>
      </c>
      <c r="AC61" s="145">
        <v>7</v>
      </c>
      <c r="AZ61" s="145">
        <v>2</v>
      </c>
      <c r="BA61" s="145">
        <f t="shared" si="7"/>
        <v>0</v>
      </c>
      <c r="BB61" s="145">
        <f t="shared" si="8"/>
        <v>0</v>
      </c>
      <c r="BC61" s="145">
        <f t="shared" si="9"/>
        <v>0</v>
      </c>
      <c r="BD61" s="145">
        <f t="shared" si="10"/>
        <v>0</v>
      </c>
      <c r="BE61" s="145">
        <f t="shared" si="11"/>
        <v>0</v>
      </c>
      <c r="CA61" s="176">
        <v>1</v>
      </c>
      <c r="CB61" s="176">
        <v>7</v>
      </c>
      <c r="CZ61" s="145">
        <v>0</v>
      </c>
    </row>
    <row r="62" spans="1:104" ht="12.75">
      <c r="A62" s="170">
        <v>34</v>
      </c>
      <c r="B62" s="171" t="s">
        <v>171</v>
      </c>
      <c r="C62" s="172" t="s">
        <v>239</v>
      </c>
      <c r="D62" s="173" t="s">
        <v>133</v>
      </c>
      <c r="E62" s="174">
        <v>10</v>
      </c>
      <c r="F62" s="174">
        <v>0</v>
      </c>
      <c r="G62" s="175">
        <f t="shared" si="6"/>
        <v>0</v>
      </c>
      <c r="O62" s="169">
        <v>2</v>
      </c>
      <c r="AA62" s="145">
        <v>1</v>
      </c>
      <c r="AB62" s="145">
        <v>7</v>
      </c>
      <c r="AC62" s="145">
        <v>7</v>
      </c>
      <c r="AZ62" s="145">
        <v>2</v>
      </c>
      <c r="BA62" s="145">
        <f t="shared" si="7"/>
        <v>0</v>
      </c>
      <c r="BB62" s="145">
        <f t="shared" si="8"/>
        <v>0</v>
      </c>
      <c r="BC62" s="145">
        <f t="shared" si="9"/>
        <v>0</v>
      </c>
      <c r="BD62" s="145">
        <f t="shared" si="10"/>
        <v>0</v>
      </c>
      <c r="BE62" s="145">
        <f t="shared" si="11"/>
        <v>0</v>
      </c>
      <c r="CA62" s="176">
        <v>1</v>
      </c>
      <c r="CB62" s="176">
        <v>7</v>
      </c>
      <c r="CZ62" s="145">
        <v>0</v>
      </c>
    </row>
    <row r="63" spans="1:104" ht="12.75">
      <c r="A63" s="170">
        <v>35</v>
      </c>
      <c r="B63" s="171" t="s">
        <v>172</v>
      </c>
      <c r="C63" s="172" t="s">
        <v>173</v>
      </c>
      <c r="D63" s="173" t="s">
        <v>122</v>
      </c>
      <c r="E63" s="174">
        <v>170.4</v>
      </c>
      <c r="F63" s="174">
        <v>0</v>
      </c>
      <c r="G63" s="175">
        <f t="shared" si="6"/>
        <v>0</v>
      </c>
      <c r="O63" s="169">
        <v>2</v>
      </c>
      <c r="AA63" s="145">
        <v>1</v>
      </c>
      <c r="AB63" s="145">
        <v>7</v>
      </c>
      <c r="AC63" s="145">
        <v>7</v>
      </c>
      <c r="AZ63" s="145">
        <v>2</v>
      </c>
      <c r="BA63" s="145">
        <f t="shared" si="7"/>
        <v>0</v>
      </c>
      <c r="BB63" s="145">
        <f t="shared" si="8"/>
        <v>0</v>
      </c>
      <c r="BC63" s="145">
        <f t="shared" si="9"/>
        <v>0</v>
      </c>
      <c r="BD63" s="145">
        <f t="shared" si="10"/>
        <v>0</v>
      </c>
      <c r="BE63" s="145">
        <f t="shared" si="11"/>
        <v>0</v>
      </c>
      <c r="CA63" s="176">
        <v>1</v>
      </c>
      <c r="CB63" s="176">
        <v>7</v>
      </c>
      <c r="CZ63" s="145">
        <v>0</v>
      </c>
    </row>
    <row r="64" spans="1:104" ht="12.75">
      <c r="A64" s="170">
        <v>36</v>
      </c>
      <c r="B64" s="171" t="s">
        <v>174</v>
      </c>
      <c r="C64" s="172" t="s">
        <v>175</v>
      </c>
      <c r="D64" s="173" t="s">
        <v>122</v>
      </c>
      <c r="E64" s="174">
        <v>35</v>
      </c>
      <c r="F64" s="174">
        <v>0</v>
      </c>
      <c r="G64" s="175">
        <f t="shared" si="6"/>
        <v>0</v>
      </c>
      <c r="O64" s="169">
        <v>2</v>
      </c>
      <c r="AA64" s="145">
        <v>1</v>
      </c>
      <c r="AB64" s="145">
        <v>7</v>
      </c>
      <c r="AC64" s="145">
        <v>7</v>
      </c>
      <c r="AZ64" s="145">
        <v>2</v>
      </c>
      <c r="BA64" s="145">
        <f t="shared" si="7"/>
        <v>0</v>
      </c>
      <c r="BB64" s="145">
        <f t="shared" si="8"/>
        <v>0</v>
      </c>
      <c r="BC64" s="145">
        <f t="shared" si="9"/>
        <v>0</v>
      </c>
      <c r="BD64" s="145">
        <f t="shared" si="10"/>
        <v>0</v>
      </c>
      <c r="BE64" s="145">
        <f t="shared" si="11"/>
        <v>0</v>
      </c>
      <c r="CA64" s="176">
        <v>1</v>
      </c>
      <c r="CB64" s="176">
        <v>7</v>
      </c>
      <c r="CZ64" s="145">
        <v>0</v>
      </c>
    </row>
    <row r="65" spans="1:104" ht="12.75">
      <c r="A65" s="170">
        <v>37</v>
      </c>
      <c r="B65" s="171" t="s">
        <v>176</v>
      </c>
      <c r="C65" s="172" t="s">
        <v>177</v>
      </c>
      <c r="D65" s="173" t="s">
        <v>122</v>
      </c>
      <c r="E65" s="174">
        <v>33.162</v>
      </c>
      <c r="F65" s="174">
        <v>0</v>
      </c>
      <c r="G65" s="175">
        <f t="shared" si="6"/>
        <v>0</v>
      </c>
      <c r="O65" s="169">
        <v>2</v>
      </c>
      <c r="AA65" s="145">
        <v>1</v>
      </c>
      <c r="AB65" s="145">
        <v>7</v>
      </c>
      <c r="AC65" s="145">
        <v>7</v>
      </c>
      <c r="AZ65" s="145">
        <v>2</v>
      </c>
      <c r="BA65" s="145">
        <f t="shared" si="7"/>
        <v>0</v>
      </c>
      <c r="BB65" s="145">
        <f t="shared" si="8"/>
        <v>0</v>
      </c>
      <c r="BC65" s="145">
        <f t="shared" si="9"/>
        <v>0</v>
      </c>
      <c r="BD65" s="145">
        <f t="shared" si="10"/>
        <v>0</v>
      </c>
      <c r="BE65" s="145">
        <f t="shared" si="11"/>
        <v>0</v>
      </c>
      <c r="CA65" s="176">
        <v>1</v>
      </c>
      <c r="CB65" s="176">
        <v>7</v>
      </c>
      <c r="CZ65" s="145">
        <v>0</v>
      </c>
    </row>
    <row r="66" spans="1:15" ht="12.75">
      <c r="A66" s="177"/>
      <c r="B66" s="178"/>
      <c r="C66" s="243" t="s">
        <v>178</v>
      </c>
      <c r="D66" s="244"/>
      <c r="E66" s="244"/>
      <c r="F66" s="244"/>
      <c r="G66" s="245"/>
      <c r="L66" s="179" t="s">
        <v>178</v>
      </c>
      <c r="O66" s="169">
        <v>3</v>
      </c>
    </row>
    <row r="67" spans="1:104" ht="12.75">
      <c r="A67" s="170">
        <v>38</v>
      </c>
      <c r="B67" s="171" t="s">
        <v>179</v>
      </c>
      <c r="C67" s="172" t="s">
        <v>180</v>
      </c>
      <c r="D67" s="173" t="s">
        <v>122</v>
      </c>
      <c r="E67" s="174">
        <v>22.108</v>
      </c>
      <c r="F67" s="174">
        <v>0</v>
      </c>
      <c r="G67" s="175">
        <f>E67*F67</f>
        <v>0</v>
      </c>
      <c r="O67" s="169">
        <v>2</v>
      </c>
      <c r="AA67" s="145">
        <v>1</v>
      </c>
      <c r="AB67" s="145">
        <v>7</v>
      </c>
      <c r="AC67" s="145">
        <v>7</v>
      </c>
      <c r="AZ67" s="145">
        <v>2</v>
      </c>
      <c r="BA67" s="145">
        <f>IF(AZ67=1,G67,0)</f>
        <v>0</v>
      </c>
      <c r="BB67" s="145">
        <f>IF(AZ67=2,G67,0)</f>
        <v>0</v>
      </c>
      <c r="BC67" s="145">
        <f>IF(AZ67=3,G67,0)</f>
        <v>0</v>
      </c>
      <c r="BD67" s="145">
        <f>IF(AZ67=4,G67,0)</f>
        <v>0</v>
      </c>
      <c r="BE67" s="145">
        <f>IF(AZ67=5,G67,0)</f>
        <v>0</v>
      </c>
      <c r="CA67" s="176">
        <v>1</v>
      </c>
      <c r="CB67" s="176">
        <v>7</v>
      </c>
      <c r="CZ67" s="145">
        <v>0</v>
      </c>
    </row>
    <row r="68" spans="1:15" ht="12.75">
      <c r="A68" s="177"/>
      <c r="B68" s="178"/>
      <c r="C68" s="243" t="s">
        <v>181</v>
      </c>
      <c r="D68" s="244"/>
      <c r="E68" s="244"/>
      <c r="F68" s="244"/>
      <c r="G68" s="245"/>
      <c r="L68" s="179" t="s">
        <v>181</v>
      </c>
      <c r="O68" s="169">
        <v>3</v>
      </c>
    </row>
    <row r="69" spans="1:104" ht="22.5">
      <c r="A69" s="170">
        <v>39</v>
      </c>
      <c r="B69" s="171" t="s">
        <v>182</v>
      </c>
      <c r="C69" s="172" t="s">
        <v>183</v>
      </c>
      <c r="D69" s="173" t="s">
        <v>83</v>
      </c>
      <c r="E69" s="174">
        <v>368.4436</v>
      </c>
      <c r="F69" s="174">
        <v>0</v>
      </c>
      <c r="G69" s="175">
        <f>E69*F69</f>
        <v>0</v>
      </c>
      <c r="O69" s="169">
        <v>2</v>
      </c>
      <c r="AA69" s="145">
        <v>1</v>
      </c>
      <c r="AB69" s="145">
        <v>7</v>
      </c>
      <c r="AC69" s="145">
        <v>7</v>
      </c>
      <c r="AZ69" s="145">
        <v>2</v>
      </c>
      <c r="BA69" s="145">
        <f>IF(AZ69=1,G69,0)</f>
        <v>0</v>
      </c>
      <c r="BB69" s="145">
        <f>IF(AZ69=2,G69,0)</f>
        <v>0</v>
      </c>
      <c r="BC69" s="145">
        <f>IF(AZ69=3,G69,0)</f>
        <v>0</v>
      </c>
      <c r="BD69" s="145">
        <f>IF(AZ69=4,G69,0)</f>
        <v>0</v>
      </c>
      <c r="BE69" s="145">
        <f>IF(AZ69=5,G69,0)</f>
        <v>0</v>
      </c>
      <c r="CA69" s="176">
        <v>1</v>
      </c>
      <c r="CB69" s="176">
        <v>7</v>
      </c>
      <c r="CZ69" s="145">
        <v>0</v>
      </c>
    </row>
    <row r="70" spans="1:104" ht="12.75">
      <c r="A70" s="170">
        <v>40</v>
      </c>
      <c r="B70" s="171" t="s">
        <v>184</v>
      </c>
      <c r="C70" s="172" t="s">
        <v>241</v>
      </c>
      <c r="D70" s="173" t="s">
        <v>133</v>
      </c>
      <c r="E70" s="174">
        <v>40</v>
      </c>
      <c r="F70" s="174">
        <v>0</v>
      </c>
      <c r="G70" s="175">
        <f>E70*F70</f>
        <v>0</v>
      </c>
      <c r="O70" s="169">
        <v>2</v>
      </c>
      <c r="AA70" s="145">
        <v>3</v>
      </c>
      <c r="AB70" s="145">
        <v>7</v>
      </c>
      <c r="AC70" s="145">
        <v>59660242</v>
      </c>
      <c r="AZ70" s="145">
        <v>2</v>
      </c>
      <c r="BA70" s="145">
        <f>IF(AZ70=1,G70,0)</f>
        <v>0</v>
      </c>
      <c r="BB70" s="145">
        <f>IF(AZ70=2,G70,0)</f>
        <v>0</v>
      </c>
      <c r="BC70" s="145">
        <f>IF(AZ70=3,G70,0)</f>
        <v>0</v>
      </c>
      <c r="BD70" s="145">
        <f>IF(AZ70=4,G70,0)</f>
        <v>0</v>
      </c>
      <c r="BE70" s="145">
        <f>IF(AZ70=5,G70,0)</f>
        <v>0</v>
      </c>
      <c r="CA70" s="176">
        <v>3</v>
      </c>
      <c r="CB70" s="176">
        <v>7</v>
      </c>
      <c r="CZ70" s="145">
        <v>0</v>
      </c>
    </row>
    <row r="71" spans="1:104" ht="12.75">
      <c r="A71" s="170">
        <v>41</v>
      </c>
      <c r="B71" s="171" t="s">
        <v>185</v>
      </c>
      <c r="C71" s="172" t="s">
        <v>186</v>
      </c>
      <c r="D71" s="173" t="s">
        <v>61</v>
      </c>
      <c r="E71" s="174"/>
      <c r="F71" s="174">
        <v>0</v>
      </c>
      <c r="G71" s="175">
        <f>E71*F71</f>
        <v>0</v>
      </c>
      <c r="O71" s="169">
        <v>2</v>
      </c>
      <c r="AA71" s="145">
        <v>7</v>
      </c>
      <c r="AB71" s="145">
        <v>1002</v>
      </c>
      <c r="AC71" s="145">
        <v>5</v>
      </c>
      <c r="AZ71" s="145">
        <v>2</v>
      </c>
      <c r="BA71" s="145">
        <f>IF(AZ71=1,G71,0)</f>
        <v>0</v>
      </c>
      <c r="BB71" s="145">
        <f>IF(AZ71=2,G71,0)</f>
        <v>0</v>
      </c>
      <c r="BC71" s="145">
        <f>IF(AZ71=3,G71,0)</f>
        <v>0</v>
      </c>
      <c r="BD71" s="145">
        <f>IF(AZ71=4,G71,0)</f>
        <v>0</v>
      </c>
      <c r="BE71" s="145">
        <f>IF(AZ71=5,G71,0)</f>
        <v>0</v>
      </c>
      <c r="CA71" s="176">
        <v>7</v>
      </c>
      <c r="CB71" s="176">
        <v>1002</v>
      </c>
      <c r="CZ71" s="145">
        <v>0</v>
      </c>
    </row>
    <row r="72" spans="1:57" ht="12.75">
      <c r="A72" s="180"/>
      <c r="B72" s="181" t="s">
        <v>73</v>
      </c>
      <c r="C72" s="182" t="str">
        <f>CONCATENATE(B53," ",C53)</f>
        <v>765 Krytiny tvrdé</v>
      </c>
      <c r="D72" s="183"/>
      <c r="E72" s="184"/>
      <c r="F72" s="185"/>
      <c r="G72" s="186">
        <f>SUM(G53:G71)</f>
        <v>0</v>
      </c>
      <c r="O72" s="169">
        <v>4</v>
      </c>
      <c r="BA72" s="187">
        <f>SUM(BA53:BA71)</f>
        <v>0</v>
      </c>
      <c r="BB72" s="187">
        <f>SUM(BB53:BB71)</f>
        <v>0</v>
      </c>
      <c r="BC72" s="187">
        <f>SUM(BC53:BC71)</f>
        <v>0</v>
      </c>
      <c r="BD72" s="187">
        <f>SUM(BD53:BD71)</f>
        <v>0</v>
      </c>
      <c r="BE72" s="187">
        <f>SUM(BE53:BE71)</f>
        <v>0</v>
      </c>
    </row>
    <row r="73" spans="1:15" ht="12.75">
      <c r="A73" s="162" t="s">
        <v>72</v>
      </c>
      <c r="B73" s="163" t="s">
        <v>187</v>
      </c>
      <c r="C73" s="164" t="s">
        <v>188</v>
      </c>
      <c r="D73" s="165"/>
      <c r="E73" s="166"/>
      <c r="F73" s="166"/>
      <c r="G73" s="167"/>
      <c r="H73" s="168"/>
      <c r="I73" s="168"/>
      <c r="O73" s="169">
        <v>1</v>
      </c>
    </row>
    <row r="74" spans="1:104" ht="12.75">
      <c r="A74" s="170">
        <v>42</v>
      </c>
      <c r="B74" s="171" t="s">
        <v>189</v>
      </c>
      <c r="C74" s="172" t="s">
        <v>190</v>
      </c>
      <c r="D74" s="173" t="s">
        <v>83</v>
      </c>
      <c r="E74" s="174">
        <v>586.1938</v>
      </c>
      <c r="F74" s="174">
        <v>0</v>
      </c>
      <c r="G74" s="175">
        <f>E74*F74</f>
        <v>0</v>
      </c>
      <c r="O74" s="169">
        <v>2</v>
      </c>
      <c r="AA74" s="145">
        <v>1</v>
      </c>
      <c r="AB74" s="145">
        <v>7</v>
      </c>
      <c r="AC74" s="145">
        <v>7</v>
      </c>
      <c r="AZ74" s="145">
        <v>2</v>
      </c>
      <c r="BA74" s="145">
        <f>IF(AZ74=1,G74,0)</f>
        <v>0</v>
      </c>
      <c r="BB74" s="145">
        <f>IF(AZ74=2,G74,0)</f>
        <v>0</v>
      </c>
      <c r="BC74" s="145">
        <f>IF(AZ74=3,G74,0)</f>
        <v>0</v>
      </c>
      <c r="BD74" s="145">
        <f>IF(AZ74=4,G74,0)</f>
        <v>0</v>
      </c>
      <c r="BE74" s="145">
        <f>IF(AZ74=5,G74,0)</f>
        <v>0</v>
      </c>
      <c r="CA74" s="176">
        <v>1</v>
      </c>
      <c r="CB74" s="176">
        <v>7</v>
      </c>
      <c r="CZ74" s="145">
        <v>0</v>
      </c>
    </row>
    <row r="75" spans="1:15" ht="12.75">
      <c r="A75" s="177"/>
      <c r="B75" s="178"/>
      <c r="C75" s="243" t="s">
        <v>242</v>
      </c>
      <c r="D75" s="244"/>
      <c r="E75" s="244"/>
      <c r="F75" s="244"/>
      <c r="G75" s="245"/>
      <c r="L75" s="179" t="s">
        <v>191</v>
      </c>
      <c r="O75" s="169">
        <v>3</v>
      </c>
    </row>
    <row r="76" spans="1:15" ht="22.5">
      <c r="A76" s="177"/>
      <c r="B76" s="178"/>
      <c r="C76" s="243" t="s">
        <v>192</v>
      </c>
      <c r="D76" s="244"/>
      <c r="E76" s="244"/>
      <c r="F76" s="244"/>
      <c r="G76" s="245"/>
      <c r="L76" s="179" t="s">
        <v>192</v>
      </c>
      <c r="O76" s="169">
        <v>3</v>
      </c>
    </row>
    <row r="77" spans="1:57" ht="12.75">
      <c r="A77" s="180"/>
      <c r="B77" s="181" t="s">
        <v>73</v>
      </c>
      <c r="C77" s="182" t="str">
        <f>CONCATENATE(B73," ",C73)</f>
        <v>783 Nátěry</v>
      </c>
      <c r="D77" s="183"/>
      <c r="E77" s="184"/>
      <c r="F77" s="185"/>
      <c r="G77" s="186">
        <f>SUM(G73:G76)</f>
        <v>0</v>
      </c>
      <c r="O77" s="169">
        <v>4</v>
      </c>
      <c r="BA77" s="187">
        <f>SUM(BA73:BA76)</f>
        <v>0</v>
      </c>
      <c r="BB77" s="187">
        <f>SUM(BB73:BB76)</f>
        <v>0</v>
      </c>
      <c r="BC77" s="187">
        <f>SUM(BC73:BC76)</f>
        <v>0</v>
      </c>
      <c r="BD77" s="187">
        <f>SUM(BD73:BD76)</f>
        <v>0</v>
      </c>
      <c r="BE77" s="187">
        <f>SUM(BE73:BE76)</f>
        <v>0</v>
      </c>
    </row>
    <row r="78" spans="1:15" ht="12.75">
      <c r="A78" s="162" t="s">
        <v>72</v>
      </c>
      <c r="B78" s="163" t="s">
        <v>193</v>
      </c>
      <c r="C78" s="164" t="s">
        <v>194</v>
      </c>
      <c r="D78" s="165"/>
      <c r="E78" s="166"/>
      <c r="F78" s="166"/>
      <c r="G78" s="167"/>
      <c r="H78" s="168"/>
      <c r="I78" s="168"/>
      <c r="O78" s="169">
        <v>1</v>
      </c>
    </row>
    <row r="79" spans="1:104" ht="12.75">
      <c r="A79" s="170">
        <v>43</v>
      </c>
      <c r="B79" s="171" t="s">
        <v>195</v>
      </c>
      <c r="C79" s="172" t="s">
        <v>196</v>
      </c>
      <c r="D79" s="173" t="s">
        <v>197</v>
      </c>
      <c r="E79" s="174">
        <v>1</v>
      </c>
      <c r="F79" s="174">
        <v>0</v>
      </c>
      <c r="G79" s="175">
        <f>E79*F79</f>
        <v>0</v>
      </c>
      <c r="O79" s="169">
        <v>2</v>
      </c>
      <c r="AA79" s="145">
        <v>11</v>
      </c>
      <c r="AB79" s="145">
        <v>3</v>
      </c>
      <c r="AC79" s="145">
        <v>42</v>
      </c>
      <c r="AZ79" s="145">
        <v>4</v>
      </c>
      <c r="BA79" s="145">
        <f>IF(AZ79=1,G79,0)</f>
        <v>0</v>
      </c>
      <c r="BB79" s="145">
        <f>IF(AZ79=2,G79,0)</f>
        <v>0</v>
      </c>
      <c r="BC79" s="145">
        <f>IF(AZ79=3,G79,0)</f>
        <v>0</v>
      </c>
      <c r="BD79" s="145">
        <f>IF(AZ79=4,G79,0)</f>
        <v>0</v>
      </c>
      <c r="BE79" s="145">
        <f>IF(AZ79=5,G79,0)</f>
        <v>0</v>
      </c>
      <c r="CA79" s="176">
        <v>11</v>
      </c>
      <c r="CB79" s="176">
        <v>3</v>
      </c>
      <c r="CZ79" s="145">
        <v>0</v>
      </c>
    </row>
    <row r="80" spans="1:15" ht="12.75">
      <c r="A80" s="177"/>
      <c r="B80" s="178"/>
      <c r="C80" s="243" t="s">
        <v>198</v>
      </c>
      <c r="D80" s="244"/>
      <c r="E80" s="244"/>
      <c r="F80" s="244"/>
      <c r="G80" s="245"/>
      <c r="L80" s="179" t="s">
        <v>198</v>
      </c>
      <c r="O80" s="169">
        <v>3</v>
      </c>
    </row>
    <row r="81" spans="1:104" ht="12.75">
      <c r="A81" s="170">
        <v>44</v>
      </c>
      <c r="B81" s="171" t="s">
        <v>199</v>
      </c>
      <c r="C81" s="172" t="s">
        <v>200</v>
      </c>
      <c r="D81" s="173" t="s">
        <v>197</v>
      </c>
      <c r="E81" s="174">
        <v>1</v>
      </c>
      <c r="F81" s="174">
        <v>0</v>
      </c>
      <c r="G81" s="175">
        <f>E81*F81</f>
        <v>0</v>
      </c>
      <c r="O81" s="169">
        <v>2</v>
      </c>
      <c r="AA81" s="145">
        <v>12</v>
      </c>
      <c r="AB81" s="145">
        <v>0</v>
      </c>
      <c r="AC81" s="145">
        <v>43</v>
      </c>
      <c r="AZ81" s="145">
        <v>4</v>
      </c>
      <c r="BA81" s="145">
        <f>IF(AZ81=1,G81,0)</f>
        <v>0</v>
      </c>
      <c r="BB81" s="145">
        <f>IF(AZ81=2,G81,0)</f>
        <v>0</v>
      </c>
      <c r="BC81" s="145">
        <f>IF(AZ81=3,G81,0)</f>
        <v>0</v>
      </c>
      <c r="BD81" s="145">
        <f>IF(AZ81=4,G81,0)</f>
        <v>0</v>
      </c>
      <c r="BE81" s="145">
        <f>IF(AZ81=5,G81,0)</f>
        <v>0</v>
      </c>
      <c r="CA81" s="176">
        <v>12</v>
      </c>
      <c r="CB81" s="176">
        <v>0</v>
      </c>
      <c r="CZ81" s="145">
        <v>0</v>
      </c>
    </row>
    <row r="82" spans="1:57" ht="12.75">
      <c r="A82" s="180"/>
      <c r="B82" s="181" t="s">
        <v>73</v>
      </c>
      <c r="C82" s="182" t="str">
        <f>CONCATENATE(B78," ",C78)</f>
        <v>M21 Elektromontáže</v>
      </c>
      <c r="D82" s="183"/>
      <c r="E82" s="184"/>
      <c r="F82" s="185"/>
      <c r="G82" s="186">
        <f>SUM(G78:G81)</f>
        <v>0</v>
      </c>
      <c r="O82" s="169">
        <v>4</v>
      </c>
      <c r="BA82" s="187">
        <f>SUM(BA78:BA81)</f>
        <v>0</v>
      </c>
      <c r="BB82" s="187">
        <f>SUM(BB78:BB81)</f>
        <v>0</v>
      </c>
      <c r="BC82" s="187">
        <f>SUM(BC78:BC81)</f>
        <v>0</v>
      </c>
      <c r="BD82" s="187">
        <f>SUM(BD78:BD81)</f>
        <v>0</v>
      </c>
      <c r="BE82" s="187">
        <f>SUM(BE78:BE81)</f>
        <v>0</v>
      </c>
    </row>
    <row r="83" spans="1:15" ht="12.75">
      <c r="A83" s="162" t="s">
        <v>72</v>
      </c>
      <c r="B83" s="163" t="s">
        <v>201</v>
      </c>
      <c r="C83" s="164" t="s">
        <v>202</v>
      </c>
      <c r="D83" s="165"/>
      <c r="E83" s="166"/>
      <c r="F83" s="166"/>
      <c r="G83" s="167"/>
      <c r="H83" s="168"/>
      <c r="I83" s="168"/>
      <c r="O83" s="169">
        <v>1</v>
      </c>
    </row>
    <row r="84" spans="1:104" ht="12.75">
      <c r="A84" s="170">
        <v>45</v>
      </c>
      <c r="B84" s="171" t="s">
        <v>203</v>
      </c>
      <c r="C84" s="172" t="s">
        <v>204</v>
      </c>
      <c r="D84" s="173" t="s">
        <v>107</v>
      </c>
      <c r="E84" s="174">
        <v>39.51</v>
      </c>
      <c r="F84" s="174">
        <v>0</v>
      </c>
      <c r="G84" s="175">
        <f>E84*F84</f>
        <v>0</v>
      </c>
      <c r="O84" s="169">
        <v>2</v>
      </c>
      <c r="AA84" s="145">
        <v>12</v>
      </c>
      <c r="AB84" s="145">
        <v>0</v>
      </c>
      <c r="AC84" s="145">
        <v>44</v>
      </c>
      <c r="AZ84" s="145">
        <v>1</v>
      </c>
      <c r="BA84" s="145">
        <f>IF(AZ84=1,G84,0)</f>
        <v>0</v>
      </c>
      <c r="BB84" s="145">
        <f>IF(AZ84=2,G84,0)</f>
        <v>0</v>
      </c>
      <c r="BC84" s="145">
        <f>IF(AZ84=3,G84,0)</f>
        <v>0</v>
      </c>
      <c r="BD84" s="145">
        <f>IF(AZ84=4,G84,0)</f>
        <v>0</v>
      </c>
      <c r="BE84" s="145">
        <f>IF(AZ84=5,G84,0)</f>
        <v>0</v>
      </c>
      <c r="CA84" s="176">
        <v>12</v>
      </c>
      <c r="CB84" s="176">
        <v>0</v>
      </c>
      <c r="CZ84" s="145">
        <v>0</v>
      </c>
    </row>
    <row r="85" spans="1:104" ht="12.75">
      <c r="A85" s="170">
        <v>46</v>
      </c>
      <c r="B85" s="171" t="s">
        <v>205</v>
      </c>
      <c r="C85" s="172" t="s">
        <v>206</v>
      </c>
      <c r="D85" s="173" t="s">
        <v>107</v>
      </c>
      <c r="E85" s="174">
        <v>39.51</v>
      </c>
      <c r="F85" s="174">
        <v>0</v>
      </c>
      <c r="G85" s="175">
        <f>E85*F85</f>
        <v>0</v>
      </c>
      <c r="O85" s="169">
        <v>2</v>
      </c>
      <c r="AA85" s="145">
        <v>12</v>
      </c>
      <c r="AB85" s="145">
        <v>0</v>
      </c>
      <c r="AC85" s="145">
        <v>45</v>
      </c>
      <c r="AZ85" s="145">
        <v>1</v>
      </c>
      <c r="BA85" s="145">
        <f>IF(AZ85=1,G85,0)</f>
        <v>0</v>
      </c>
      <c r="BB85" s="145">
        <f>IF(AZ85=2,G85,0)</f>
        <v>0</v>
      </c>
      <c r="BC85" s="145">
        <f>IF(AZ85=3,G85,0)</f>
        <v>0</v>
      </c>
      <c r="BD85" s="145">
        <f>IF(AZ85=4,G85,0)</f>
        <v>0</v>
      </c>
      <c r="BE85" s="145">
        <f>IF(AZ85=5,G85,0)</f>
        <v>0</v>
      </c>
      <c r="CA85" s="176">
        <v>12</v>
      </c>
      <c r="CB85" s="176">
        <v>0</v>
      </c>
      <c r="CZ85" s="145">
        <v>0</v>
      </c>
    </row>
    <row r="86" spans="1:104" ht="12.75">
      <c r="A86" s="170">
        <v>47</v>
      </c>
      <c r="B86" s="171" t="s">
        <v>207</v>
      </c>
      <c r="C86" s="172" t="s">
        <v>208</v>
      </c>
      <c r="D86" s="173" t="s">
        <v>107</v>
      </c>
      <c r="E86" s="174">
        <v>355.58</v>
      </c>
      <c r="F86" s="174">
        <v>0</v>
      </c>
      <c r="G86" s="175">
        <f>E86*F86</f>
        <v>0</v>
      </c>
      <c r="O86" s="169">
        <v>2</v>
      </c>
      <c r="AA86" s="145">
        <v>12</v>
      </c>
      <c r="AB86" s="145">
        <v>0</v>
      </c>
      <c r="AC86" s="145">
        <v>46</v>
      </c>
      <c r="AZ86" s="145">
        <v>1</v>
      </c>
      <c r="BA86" s="145">
        <f>IF(AZ86=1,G86,0)</f>
        <v>0</v>
      </c>
      <c r="BB86" s="145">
        <f>IF(AZ86=2,G86,0)</f>
        <v>0</v>
      </c>
      <c r="BC86" s="145">
        <f>IF(AZ86=3,G86,0)</f>
        <v>0</v>
      </c>
      <c r="BD86" s="145">
        <f>IF(AZ86=4,G86,0)</f>
        <v>0</v>
      </c>
      <c r="BE86" s="145">
        <f>IF(AZ86=5,G86,0)</f>
        <v>0</v>
      </c>
      <c r="CA86" s="176">
        <v>12</v>
      </c>
      <c r="CB86" s="176">
        <v>0</v>
      </c>
      <c r="CZ86" s="145">
        <v>0</v>
      </c>
    </row>
    <row r="87" spans="1:15" ht="12.75">
      <c r="A87" s="177"/>
      <c r="B87" s="178"/>
      <c r="C87" s="243" t="s">
        <v>209</v>
      </c>
      <c r="D87" s="244"/>
      <c r="E87" s="244"/>
      <c r="F87" s="244"/>
      <c r="G87" s="245"/>
      <c r="L87" s="179" t="s">
        <v>209</v>
      </c>
      <c r="O87" s="169">
        <v>3</v>
      </c>
    </row>
    <row r="88" spans="1:104" ht="12.75">
      <c r="A88" s="170">
        <v>48</v>
      </c>
      <c r="B88" s="171" t="s">
        <v>210</v>
      </c>
      <c r="C88" s="172" t="s">
        <v>211</v>
      </c>
      <c r="D88" s="173" t="s">
        <v>107</v>
      </c>
      <c r="E88" s="174">
        <v>39.51</v>
      </c>
      <c r="F88" s="174">
        <v>0</v>
      </c>
      <c r="G88" s="175">
        <f>E88*F88</f>
        <v>0</v>
      </c>
      <c r="O88" s="169">
        <v>2</v>
      </c>
      <c r="AA88" s="145">
        <v>12</v>
      </c>
      <c r="AB88" s="145">
        <v>0</v>
      </c>
      <c r="AC88" s="145">
        <v>47</v>
      </c>
      <c r="AZ88" s="145">
        <v>1</v>
      </c>
      <c r="BA88" s="145">
        <f>IF(AZ88=1,G88,0)</f>
        <v>0</v>
      </c>
      <c r="BB88" s="145">
        <f>IF(AZ88=2,G88,0)</f>
        <v>0</v>
      </c>
      <c r="BC88" s="145">
        <f>IF(AZ88=3,G88,0)</f>
        <v>0</v>
      </c>
      <c r="BD88" s="145">
        <f>IF(AZ88=4,G88,0)</f>
        <v>0</v>
      </c>
      <c r="BE88" s="145">
        <f>IF(AZ88=5,G88,0)</f>
        <v>0</v>
      </c>
      <c r="CA88" s="176">
        <v>12</v>
      </c>
      <c r="CB88" s="176">
        <v>0</v>
      </c>
      <c r="CZ88" s="145">
        <v>0</v>
      </c>
    </row>
    <row r="89" spans="1:104" ht="12.75">
      <c r="A89" s="170">
        <v>49</v>
      </c>
      <c r="B89" s="171" t="s">
        <v>212</v>
      </c>
      <c r="C89" s="172" t="s">
        <v>213</v>
      </c>
      <c r="D89" s="173" t="s">
        <v>107</v>
      </c>
      <c r="E89" s="174">
        <v>158.03</v>
      </c>
      <c r="F89" s="174">
        <v>0</v>
      </c>
      <c r="G89" s="175">
        <f>E89*F89</f>
        <v>0</v>
      </c>
      <c r="O89" s="169">
        <v>2</v>
      </c>
      <c r="AA89" s="145">
        <v>12</v>
      </c>
      <c r="AB89" s="145">
        <v>0</v>
      </c>
      <c r="AC89" s="145">
        <v>48</v>
      </c>
      <c r="AZ89" s="145">
        <v>1</v>
      </c>
      <c r="BA89" s="145">
        <f>IF(AZ89=1,G89,0)</f>
        <v>0</v>
      </c>
      <c r="BB89" s="145">
        <f>IF(AZ89=2,G89,0)</f>
        <v>0</v>
      </c>
      <c r="BC89" s="145">
        <f>IF(AZ89=3,G89,0)</f>
        <v>0</v>
      </c>
      <c r="BD89" s="145">
        <f>IF(AZ89=4,G89,0)</f>
        <v>0</v>
      </c>
      <c r="BE89" s="145">
        <f>IF(AZ89=5,G89,0)</f>
        <v>0</v>
      </c>
      <c r="CA89" s="176">
        <v>12</v>
      </c>
      <c r="CB89" s="176">
        <v>0</v>
      </c>
      <c r="CZ89" s="145">
        <v>0</v>
      </c>
    </row>
    <row r="90" spans="1:57" ht="12.75">
      <c r="A90" s="180"/>
      <c r="B90" s="181" t="s">
        <v>73</v>
      </c>
      <c r="C90" s="182" t="str">
        <f>CONCATENATE(B83," ",C83)</f>
        <v>D96 Přesuny suti a vybouraných hmot</v>
      </c>
      <c r="D90" s="183"/>
      <c r="E90" s="184"/>
      <c r="F90" s="185"/>
      <c r="G90" s="186">
        <f>SUM(G83:G89)</f>
        <v>0</v>
      </c>
      <c r="O90" s="169">
        <v>4</v>
      </c>
      <c r="BA90" s="187">
        <f>SUM(BA83:BA89)</f>
        <v>0</v>
      </c>
      <c r="BB90" s="187">
        <f>SUM(BB83:BB89)</f>
        <v>0</v>
      </c>
      <c r="BC90" s="187">
        <f>SUM(BC83:BC89)</f>
        <v>0</v>
      </c>
      <c r="BD90" s="187">
        <f>SUM(BD83:BD89)</f>
        <v>0</v>
      </c>
      <c r="BE90" s="187">
        <f>SUM(BE83:BE89)</f>
        <v>0</v>
      </c>
    </row>
    <row r="91" ht="12.75">
      <c r="E91" s="145"/>
    </row>
    <row r="92" ht="12.75">
      <c r="E92" s="145"/>
    </row>
    <row r="93" ht="12.75">
      <c r="E93" s="145"/>
    </row>
    <row r="94" ht="12.75">
      <c r="E94" s="145"/>
    </row>
    <row r="95" ht="12.75">
      <c r="E95" s="145"/>
    </row>
    <row r="96" ht="12.75">
      <c r="E96" s="145"/>
    </row>
    <row r="97" ht="12.75">
      <c r="E97" s="145"/>
    </row>
    <row r="98" ht="12.75">
      <c r="E98" s="145"/>
    </row>
    <row r="99" ht="12.75">
      <c r="E99" s="145"/>
    </row>
    <row r="100" ht="12.75">
      <c r="E100" s="145"/>
    </row>
    <row r="101" ht="12.75">
      <c r="E101" s="145"/>
    </row>
    <row r="102" ht="12.75">
      <c r="E102" s="145"/>
    </row>
    <row r="103" ht="12.75">
      <c r="E103" s="145"/>
    </row>
    <row r="104" ht="12.75">
      <c r="E104" s="145"/>
    </row>
    <row r="105" ht="12.75">
      <c r="E105" s="145"/>
    </row>
    <row r="106" ht="12.75">
      <c r="E106" s="145"/>
    </row>
    <row r="107" ht="12.75">
      <c r="E107" s="145"/>
    </row>
    <row r="108" ht="12.75">
      <c r="E108" s="145"/>
    </row>
    <row r="109" ht="12.75">
      <c r="E109" s="145"/>
    </row>
    <row r="110" ht="12.75">
      <c r="E110" s="145"/>
    </row>
    <row r="111" ht="12.75">
      <c r="E111" s="145"/>
    </row>
    <row r="112" ht="12.75">
      <c r="E112" s="145"/>
    </row>
    <row r="113" ht="12.75">
      <c r="E113" s="145"/>
    </row>
    <row r="114" spans="1:7" ht="12.75">
      <c r="A114" s="188"/>
      <c r="B114" s="188"/>
      <c r="C114" s="188"/>
      <c r="D114" s="188"/>
      <c r="E114" s="188"/>
      <c r="F114" s="188"/>
      <c r="G114" s="188"/>
    </row>
    <row r="115" spans="1:7" ht="12.75">
      <c r="A115" s="188"/>
      <c r="B115" s="188"/>
      <c r="C115" s="188"/>
      <c r="D115" s="188"/>
      <c r="E115" s="188"/>
      <c r="F115" s="188"/>
      <c r="G115" s="188"/>
    </row>
    <row r="116" spans="1:7" ht="12.75">
      <c r="A116" s="188"/>
      <c r="B116" s="188"/>
      <c r="C116" s="188"/>
      <c r="D116" s="188"/>
      <c r="E116" s="188"/>
      <c r="F116" s="188"/>
      <c r="G116" s="188"/>
    </row>
    <row r="117" spans="1:7" ht="12.75">
      <c r="A117" s="188"/>
      <c r="B117" s="188"/>
      <c r="C117" s="188"/>
      <c r="D117" s="188"/>
      <c r="E117" s="188"/>
      <c r="F117" s="188"/>
      <c r="G117" s="188"/>
    </row>
    <row r="118" ht="12.75">
      <c r="E118" s="145"/>
    </row>
    <row r="119" ht="12.75">
      <c r="E119" s="145"/>
    </row>
    <row r="120" ht="12.75">
      <c r="E120" s="145"/>
    </row>
    <row r="121" ht="12.75">
      <c r="E121" s="145"/>
    </row>
    <row r="122" ht="12.75">
      <c r="E122" s="145"/>
    </row>
    <row r="123" ht="12.75">
      <c r="E123" s="145"/>
    </row>
    <row r="124" ht="12.75">
      <c r="E124" s="145"/>
    </row>
    <row r="125" ht="12.75">
      <c r="E125" s="145"/>
    </row>
    <row r="126" ht="12.75">
      <c r="E126" s="145"/>
    </row>
    <row r="127" ht="12.75">
      <c r="E127" s="145"/>
    </row>
    <row r="128" ht="12.75">
      <c r="E128" s="145"/>
    </row>
    <row r="129" ht="12.75">
      <c r="E129" s="145"/>
    </row>
    <row r="130" ht="12.75">
      <c r="E130" s="145"/>
    </row>
    <row r="131" ht="12.75">
      <c r="E131" s="145"/>
    </row>
    <row r="132" ht="12.75">
      <c r="E132" s="145"/>
    </row>
    <row r="133" ht="12.75">
      <c r="E133" s="145"/>
    </row>
    <row r="134" ht="12.75">
      <c r="E134" s="145"/>
    </row>
    <row r="135" ht="12.75">
      <c r="E135" s="145"/>
    </row>
    <row r="136" ht="12.75">
      <c r="E136" s="145"/>
    </row>
    <row r="137" ht="12.75">
      <c r="E137" s="145"/>
    </row>
    <row r="138" ht="12.75">
      <c r="E138" s="145"/>
    </row>
    <row r="139" ht="12.75">
      <c r="E139" s="145"/>
    </row>
    <row r="140" ht="12.75">
      <c r="E140" s="145"/>
    </row>
    <row r="141" ht="12.75">
      <c r="E141" s="145"/>
    </row>
    <row r="142" ht="12.75">
      <c r="E142" s="145"/>
    </row>
    <row r="143" ht="12.75">
      <c r="E143" s="145"/>
    </row>
    <row r="144" ht="12.75">
      <c r="E144" s="145"/>
    </row>
    <row r="145" ht="12.75">
      <c r="E145" s="145"/>
    </row>
    <row r="146" ht="12.75">
      <c r="E146" s="145"/>
    </row>
    <row r="147" ht="12.75">
      <c r="E147" s="145"/>
    </row>
    <row r="148" ht="12.75">
      <c r="E148" s="145"/>
    </row>
    <row r="149" spans="1:2" ht="12.75">
      <c r="A149" s="189"/>
      <c r="B149" s="189"/>
    </row>
    <row r="150" spans="1:7" ht="12.75">
      <c r="A150" s="188"/>
      <c r="B150" s="188"/>
      <c r="C150" s="191"/>
      <c r="D150" s="191"/>
      <c r="E150" s="192"/>
      <c r="F150" s="191"/>
      <c r="G150" s="193"/>
    </row>
    <row r="151" spans="1:7" ht="12.75">
      <c r="A151" s="194"/>
      <c r="B151" s="194"/>
      <c r="C151" s="188"/>
      <c r="D151" s="188"/>
      <c r="E151" s="195"/>
      <c r="F151" s="188"/>
      <c r="G151" s="188"/>
    </row>
    <row r="152" spans="1:7" ht="12.75">
      <c r="A152" s="188"/>
      <c r="B152" s="188"/>
      <c r="C152" s="188"/>
      <c r="D152" s="188"/>
      <c r="E152" s="195"/>
      <c r="F152" s="188"/>
      <c r="G152" s="188"/>
    </row>
    <row r="153" spans="1:7" ht="12.75">
      <c r="A153" s="188"/>
      <c r="B153" s="188"/>
      <c r="C153" s="188"/>
      <c r="D153" s="188"/>
      <c r="E153" s="195"/>
      <c r="F153" s="188"/>
      <c r="G153" s="188"/>
    </row>
    <row r="154" spans="1:7" ht="12.75">
      <c r="A154" s="188"/>
      <c r="B154" s="188"/>
      <c r="C154" s="188"/>
      <c r="D154" s="188"/>
      <c r="E154" s="195"/>
      <c r="F154" s="188"/>
      <c r="G154" s="188"/>
    </row>
    <row r="155" spans="1:7" ht="12.75">
      <c r="A155" s="188"/>
      <c r="B155" s="188"/>
      <c r="C155" s="188"/>
      <c r="D155" s="188"/>
      <c r="E155" s="195"/>
      <c r="F155" s="188"/>
      <c r="G155" s="188"/>
    </row>
    <row r="156" spans="1:7" ht="12.75">
      <c r="A156" s="188"/>
      <c r="B156" s="188"/>
      <c r="C156" s="188"/>
      <c r="D156" s="188"/>
      <c r="E156" s="195"/>
      <c r="F156" s="188"/>
      <c r="G156" s="188"/>
    </row>
    <row r="157" spans="1:7" ht="12.75">
      <c r="A157" s="188"/>
      <c r="B157" s="188"/>
      <c r="C157" s="188"/>
      <c r="D157" s="188"/>
      <c r="E157" s="195"/>
      <c r="F157" s="188"/>
      <c r="G157" s="188"/>
    </row>
    <row r="158" spans="1:7" ht="12.75">
      <c r="A158" s="188"/>
      <c r="B158" s="188"/>
      <c r="C158" s="188"/>
      <c r="D158" s="188"/>
      <c r="E158" s="195"/>
      <c r="F158" s="188"/>
      <c r="G158" s="188"/>
    </row>
    <row r="159" spans="1:7" ht="12.75">
      <c r="A159" s="188"/>
      <c r="B159" s="188"/>
      <c r="C159" s="188"/>
      <c r="D159" s="188"/>
      <c r="E159" s="195"/>
      <c r="F159" s="188"/>
      <c r="G159" s="188"/>
    </row>
    <row r="160" spans="1:7" ht="12.75">
      <c r="A160" s="188"/>
      <c r="B160" s="188"/>
      <c r="C160" s="188"/>
      <c r="D160" s="188"/>
      <c r="E160" s="195"/>
      <c r="F160" s="188"/>
      <c r="G160" s="188"/>
    </row>
    <row r="161" spans="1:7" ht="12.75">
      <c r="A161" s="188"/>
      <c r="B161" s="188"/>
      <c r="C161" s="188"/>
      <c r="D161" s="188"/>
      <c r="E161" s="195"/>
      <c r="F161" s="188"/>
      <c r="G161" s="188"/>
    </row>
    <row r="162" spans="1:7" ht="12.75">
      <c r="A162" s="188"/>
      <c r="B162" s="188"/>
      <c r="C162" s="188"/>
      <c r="D162" s="188"/>
      <c r="E162" s="195"/>
      <c r="F162" s="188"/>
      <c r="G162" s="188"/>
    </row>
    <row r="163" spans="1:7" ht="12.75">
      <c r="A163" s="188"/>
      <c r="B163" s="188"/>
      <c r="C163" s="188"/>
      <c r="D163" s="188"/>
      <c r="E163" s="195"/>
      <c r="F163" s="188"/>
      <c r="G163" s="188"/>
    </row>
  </sheetData>
  <sheetProtection/>
  <mergeCells count="18">
    <mergeCell ref="A1:G1"/>
    <mergeCell ref="A3:B3"/>
    <mergeCell ref="A4:B4"/>
    <mergeCell ref="E4:G4"/>
    <mergeCell ref="C9:G9"/>
    <mergeCell ref="C87:G87"/>
    <mergeCell ref="C75:G75"/>
    <mergeCell ref="C76:G76"/>
    <mergeCell ref="C55:G55"/>
    <mergeCell ref="C22:G22"/>
    <mergeCell ref="C13:G13"/>
    <mergeCell ref="C18:G18"/>
    <mergeCell ref="C38:G38"/>
    <mergeCell ref="C80:G80"/>
    <mergeCell ref="C36:G36"/>
    <mergeCell ref="C57:G57"/>
    <mergeCell ref="C66:G66"/>
    <mergeCell ref="C68:G6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</dc:creator>
  <cp:keywords/>
  <dc:description/>
  <cp:lastModifiedBy>Lukáš Záveský</cp:lastModifiedBy>
  <cp:lastPrinted>2014-03-03T12:11:52Z</cp:lastPrinted>
  <dcterms:created xsi:type="dcterms:W3CDTF">2014-01-08T16:44:55Z</dcterms:created>
  <dcterms:modified xsi:type="dcterms:W3CDTF">2014-04-18T12:11:44Z</dcterms:modified>
  <cp:category/>
  <cp:version/>
  <cp:contentType/>
  <cp:contentStatus/>
</cp:coreProperties>
</file>