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Veřejné zakázky\VZ - mimo NEN\2021_12 - Usazení uzávěrů\"/>
    </mc:Choice>
  </mc:AlternateContent>
  <bookViews>
    <workbookView xWindow="-120" yWindow="-120" windowWidth="29040" windowHeight="1599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Pol'!$A$1:$U$63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53" i="12" l="1"/>
  <c r="F39" i="1" s="1"/>
  <c r="G9" i="12"/>
  <c r="M9" i="12" s="1"/>
  <c r="I9" i="12"/>
  <c r="K9" i="12"/>
  <c r="O9" i="12"/>
  <c r="Q9" i="12"/>
  <c r="U9" i="12"/>
  <c r="G11" i="12"/>
  <c r="I11" i="12"/>
  <c r="K11" i="12"/>
  <c r="O11" i="12"/>
  <c r="Q11" i="12"/>
  <c r="U11" i="12"/>
  <c r="G12" i="12"/>
  <c r="I12" i="12"/>
  <c r="K12" i="12"/>
  <c r="O12" i="12"/>
  <c r="Q12" i="12"/>
  <c r="U12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7" i="12"/>
  <c r="M17" i="12" s="1"/>
  <c r="I17" i="12"/>
  <c r="K17" i="12"/>
  <c r="O17" i="12"/>
  <c r="Q17" i="12"/>
  <c r="U17" i="12"/>
  <c r="G19" i="12"/>
  <c r="M19" i="12" s="1"/>
  <c r="I19" i="12"/>
  <c r="K19" i="12"/>
  <c r="O19" i="12"/>
  <c r="Q19" i="12"/>
  <c r="U19" i="12"/>
  <c r="O20" i="12"/>
  <c r="G21" i="12"/>
  <c r="G20" i="12" s="1"/>
  <c r="I50" i="1" s="1"/>
  <c r="I21" i="12"/>
  <c r="I20" i="12" s="1"/>
  <c r="K21" i="12"/>
  <c r="K20" i="12" s="1"/>
  <c r="O21" i="12"/>
  <c r="Q21" i="12"/>
  <c r="Q20" i="12" s="1"/>
  <c r="U21" i="12"/>
  <c r="U20" i="12" s="1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G32" i="12"/>
  <c r="M32" i="12" s="1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G40" i="12"/>
  <c r="M40" i="12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G42" i="12"/>
  <c r="M42" i="12" s="1"/>
  <c r="I42" i="12"/>
  <c r="K42" i="12"/>
  <c r="O42" i="12"/>
  <c r="Q42" i="12"/>
  <c r="U42" i="12"/>
  <c r="G44" i="12"/>
  <c r="M44" i="12" s="1"/>
  <c r="M43" i="12" s="1"/>
  <c r="I44" i="12"/>
  <c r="I43" i="12" s="1"/>
  <c r="K44" i="12"/>
  <c r="K43" i="12" s="1"/>
  <c r="O44" i="12"/>
  <c r="O43" i="12" s="1"/>
  <c r="Q44" i="12"/>
  <c r="Q43" i="12" s="1"/>
  <c r="U44" i="12"/>
  <c r="U43" i="12" s="1"/>
  <c r="G47" i="12"/>
  <c r="M47" i="12" s="1"/>
  <c r="I47" i="12"/>
  <c r="K47" i="12"/>
  <c r="O47" i="12"/>
  <c r="Q47" i="12"/>
  <c r="U47" i="12"/>
  <c r="G48" i="12"/>
  <c r="M48" i="12" s="1"/>
  <c r="I48" i="12"/>
  <c r="K48" i="12"/>
  <c r="O48" i="12"/>
  <c r="Q48" i="12"/>
  <c r="U48" i="12"/>
  <c r="G49" i="12"/>
  <c r="I49" i="12"/>
  <c r="K49" i="12"/>
  <c r="O49" i="12"/>
  <c r="Q49" i="12"/>
  <c r="U49" i="12"/>
  <c r="G50" i="12"/>
  <c r="M50" i="12" s="1"/>
  <c r="I50" i="12"/>
  <c r="K50" i="12"/>
  <c r="O50" i="12"/>
  <c r="Q50" i="12"/>
  <c r="U50" i="12"/>
  <c r="G51" i="12"/>
  <c r="M51" i="12" s="1"/>
  <c r="I51" i="12"/>
  <c r="K51" i="12"/>
  <c r="O51" i="12"/>
  <c r="Q51" i="12"/>
  <c r="U51" i="12"/>
  <c r="I20" i="1"/>
  <c r="I18" i="1"/>
  <c r="I17" i="1"/>
  <c r="AZ43" i="1"/>
  <c r="G27" i="1"/>
  <c r="J28" i="1"/>
  <c r="J26" i="1"/>
  <c r="G38" i="1"/>
  <c r="F38" i="1"/>
  <c r="H32" i="1"/>
  <c r="J23" i="1"/>
  <c r="J24" i="1"/>
  <c r="J25" i="1"/>
  <c r="J27" i="1"/>
  <c r="E24" i="1"/>
  <c r="E26" i="1"/>
  <c r="M21" i="12" l="1"/>
  <c r="M20" i="12" s="1"/>
  <c r="G46" i="12"/>
  <c r="I53" i="1" s="1"/>
  <c r="I19" i="1" s="1"/>
  <c r="G43" i="12"/>
  <c r="I52" i="1" s="1"/>
  <c r="AD53" i="12"/>
  <c r="G39" i="1" s="1"/>
  <c r="G40" i="1" s="1"/>
  <c r="G25" i="1" s="1"/>
  <c r="G26" i="1" s="1"/>
  <c r="Q46" i="12"/>
  <c r="G8" i="12"/>
  <c r="I49" i="1" s="1"/>
  <c r="F40" i="1"/>
  <c r="G23" i="1" s="1"/>
  <c r="G24" i="1" s="1"/>
  <c r="Q23" i="12"/>
  <c r="U8" i="12"/>
  <c r="O23" i="12"/>
  <c r="Q8" i="12"/>
  <c r="K46" i="12"/>
  <c r="I46" i="12"/>
  <c r="O8" i="12"/>
  <c r="M49" i="12"/>
  <c r="M46" i="12" s="1"/>
  <c r="U23" i="12"/>
  <c r="K8" i="12"/>
  <c r="K23" i="12"/>
  <c r="I23" i="12"/>
  <c r="M11" i="12"/>
  <c r="I8" i="12"/>
  <c r="U46" i="12"/>
  <c r="O46" i="12"/>
  <c r="M12" i="12"/>
  <c r="G23" i="12"/>
  <c r="I51" i="1" s="1"/>
  <c r="M23" i="12"/>
  <c r="M8" i="12" l="1"/>
  <c r="H39" i="1"/>
  <c r="H40" i="1" s="1"/>
  <c r="G29" i="1"/>
  <c r="G28" i="1"/>
  <c r="G53" i="12"/>
  <c r="I16" i="1"/>
  <c r="I21" i="1" s="1"/>
  <c r="I54" i="1"/>
  <c r="I39" i="1" l="1"/>
  <c r="I40" i="1" s="1"/>
  <c r="J39" i="1" s="1"/>
  <c r="J40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<sst xmlns="http://schemas.openxmlformats.org/spreadsheetml/2006/main" count="302" uniqueCount="183">
  <si>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</si>
  <si>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</si>
  <si>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</si>
  <si>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</si>
  <si>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</si>
  <si>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</si>
  <si>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</si>
  <si>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</si>
  <si>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</si>
  <si>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</si>
  <si>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</si>
  <si>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</si>
  <si>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</si>
  <si>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</si>
  <si>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</si>
  <si>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</si>
  <si>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</si>
  <si>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</si>
  <si>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</si>
  <si>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</si>
  <si>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</si>
  <si>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</si>
  <si>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</si>
  <si>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</si>
  <si>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</si>
  <si>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</si>
  <si>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</si>
  <si>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</si>
  <si>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</si>
  <si>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</si>
  <si>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</si>
  <si>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</si>
  <si>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</si>
  <si>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</si>
  <si>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</si>
  <si>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</si>
  <si>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</si>
  <si>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</si>
  <si>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</si>
  <si>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</si>
  <si>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</si>
  <si>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</si>
  <si>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</si>
  <si>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Podřipská 1, Horní Beřkovice</t>
  </si>
  <si>
    <t>Rozpočet:</t>
  </si>
  <si>
    <t>Misto</t>
  </si>
  <si>
    <t>Ing. Tereza Vostrovská, Litoměřická 13, Vrbice u Roudnice nad Labem</t>
  </si>
  <si>
    <t>SO_01 Osazení nových úzávěrů na odbočkách potrubí do objektů</t>
  </si>
  <si>
    <t>Psychiatrická nemocnice Horní Beřkovice</t>
  </si>
  <si>
    <t>Podřipská 1</t>
  </si>
  <si>
    <t>Horní Beřkovice</t>
  </si>
  <si>
    <t>41185</t>
  </si>
  <si>
    <t>00673552</t>
  </si>
  <si>
    <t>CZ00673552</t>
  </si>
  <si>
    <t>Rozpočet</t>
  </si>
  <si>
    <t>Celkem za stavbu</t>
  </si>
  <si>
    <t>CZK</t>
  </si>
  <si>
    <t xml:space="preserve">Popis rozpočtu:  - </t>
  </si>
  <si>
    <t>Místo osazování uzavíracích armatur je v zeleni.</t>
  </si>
  <si>
    <t>Rekapitulace dílů</t>
  </si>
  <si>
    <t>Typ dílu</t>
  </si>
  <si>
    <t>1</t>
  </si>
  <si>
    <t>Zemní práce</t>
  </si>
  <si>
    <t>4</t>
  </si>
  <si>
    <t>Vodorovné konstrukce</t>
  </si>
  <si>
    <t>8</t>
  </si>
  <si>
    <t>Trubní vedení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</si>
  <si>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</si>
  <si>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</si>
  <si>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</si>
  <si>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</si>
  <si>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</si>
  <si>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</si>
  <si>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</si>
  <si>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</si>
  <si>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</si>
  <si>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</si>
  <si>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</si>
  <si>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</si>
  <si>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</si>
  <si>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</si>
  <si>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</si>
  <si>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</si>
  <si>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</si>
  <si>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</si>
  <si>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</si>
  <si>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</si>
  <si>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</si>
  <si>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</si>
  <si>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</si>
  <si>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</si>
  <si>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</si>
  <si>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</si>
  <si>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</si>
  <si>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</si>
  <si>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</si>
  <si>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</si>
  <si>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</si>
  <si>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131201201R00</t>
  </si>
  <si>
    <t>Hloubení zapažených jam v hor.3 do 100 m3</t>
  </si>
  <si>
    <t>m3</t>
  </si>
  <si>
    <t>POL1_0</t>
  </si>
  <si>
    <t>22*(1,5*1,5*2)</t>
  </si>
  <si>
    <t>VV</t>
  </si>
  <si>
    <t>131201209R00</t>
  </si>
  <si>
    <t>Příplatek za lepivost - hloubení zapaž.jam v hor.3</t>
  </si>
  <si>
    <t>151101101R00</t>
  </si>
  <si>
    <t>Pažení a rozepření stěn rýh - příložné - hl.do 2 m</t>
  </si>
  <si>
    <t>m2</t>
  </si>
  <si>
    <t>22*(1,5*4*2)</t>
  </si>
  <si>
    <t>151101111R00</t>
  </si>
  <si>
    <t>Odstranění pažení stěn rýh - příložné - hl. do 2 m</t>
  </si>
  <si>
    <t>175101101RT2</t>
  </si>
  <si>
    <t>Obsyp potrubí bez prohození sypaniny, s dodáním štěrkopísku frakce 0 - 22 mm</t>
  </si>
  <si>
    <t>22*(1*1*0,1)</t>
  </si>
  <si>
    <t>174101101R00</t>
  </si>
  <si>
    <t>Zásyp jam, rýh, šachet se zhutněním</t>
  </si>
  <si>
    <t>99-6,6-2,2</t>
  </si>
  <si>
    <t>162301101R00</t>
  </si>
  <si>
    <t>Vodorovné přemístění výkopku z hor.1-4 do 500 m</t>
  </si>
  <si>
    <t>451541111R00</t>
  </si>
  <si>
    <t>Lože pod potrubí ze štěrkodrtě 0 - 63 mm</t>
  </si>
  <si>
    <t>22*(1*1*0,3)</t>
  </si>
  <si>
    <t>Napojení vod. šoupátek na potrubí</t>
  </si>
  <si>
    <t>kpl</t>
  </si>
  <si>
    <t>891181111R00</t>
  </si>
  <si>
    <t>Montáž vodovodních šoupátek ve výkopu DN 40</t>
  </si>
  <si>
    <t>kus</t>
  </si>
  <si>
    <t>42228100R</t>
  </si>
  <si>
    <t>POL3_0</t>
  </si>
  <si>
    <t>42228120R</t>
  </si>
  <si>
    <t>42228110R</t>
  </si>
  <si>
    <t>891211111R00</t>
  </si>
  <si>
    <t>Montáž vodovodních šoupátek ve výkopu DN 50</t>
  </si>
  <si>
    <t>42228156R</t>
  </si>
  <si>
    <t>891231111R00</t>
  </si>
  <si>
    <t>Montáž vodovodních  šoupátek ve výkopu DN 65</t>
  </si>
  <si>
    <t>42228302R</t>
  </si>
  <si>
    <t>891241111R00</t>
  </si>
  <si>
    <t>Montáž vodovodních šoupátek ve výkopu DN 80</t>
  </si>
  <si>
    <t>42228310R</t>
  </si>
  <si>
    <t>891261111R00</t>
  </si>
  <si>
    <t>Montáž vodovodních šoupátek ve výkopu DN 100</t>
  </si>
  <si>
    <t>42228312R</t>
  </si>
  <si>
    <t>891311111R00</t>
  </si>
  <si>
    <t>Montáž vodovodních šoupátek ve výkopu DN 150</t>
  </si>
  <si>
    <t>42228313R</t>
  </si>
  <si>
    <t>230220001R00</t>
  </si>
  <si>
    <t>Montáž zemní soupravy pro šoupátka</t>
  </si>
  <si>
    <t>42293116R</t>
  </si>
  <si>
    <t>42293250R</t>
  </si>
  <si>
    <t>42293255R</t>
  </si>
  <si>
    <t>998313011R00</t>
  </si>
  <si>
    <t>Přesun hmot pro vodov.potrubí</t>
  </si>
  <si>
    <t>t</t>
  </si>
  <si>
    <t>4,00136+11,24244+0,43347</t>
  </si>
  <si>
    <t>005111021R</t>
  </si>
  <si>
    <t>Vytyčení inženýrských sítí</t>
  </si>
  <si>
    <t>Soubor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</si>
  <si>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</si>
  <si>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</si>
  <si>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</si>
  <si>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</si>
  <si>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</si>
  <si>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</si>
  <si>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005211040R</t>
  </si>
  <si>
    <t>Užívání veřejných ploch, včetně zabezpečení vstupu - mobilní oplocení</t>
  </si>
  <si>
    <t/>
  </si>
  <si>
    <t>SUM</t>
  </si>
  <si>
    <t>POPUZIV</t>
  </si>
  <si>
    <t>END</t>
  </si>
  <si>
    <t>Osazení nových úzávěrů v PN Horní Beřkovice</t>
  </si>
  <si>
    <t xml:space="preserve">Šoupátko 2500 DN 1" </t>
  </si>
  <si>
    <t>Šoupátko 2500 DN 6/4"</t>
  </si>
  <si>
    <t>Šoupátko 2500 DN 5/4"</t>
  </si>
  <si>
    <t>Šoupátko 2510 DN 2"</t>
  </si>
  <si>
    <t>Šoupátko 4000E2 DN 65 přírubové</t>
  </si>
  <si>
    <t>Šoupátko 4000E2 DN 80 přírubové</t>
  </si>
  <si>
    <t>Šoupátko 4000E2 DN 100 přírubové</t>
  </si>
  <si>
    <t>Šoupátko 4000E2 DN 125 přírubové</t>
  </si>
  <si>
    <t>Souprava zemní č. 9101, L= do 2,0 m</t>
  </si>
  <si>
    <t>Souprava zemní 9500E2 DN50 -100, 1,3-1,8m</t>
  </si>
  <si>
    <t>Souprava zemní 9500E2 DN125 -150, 1,3-1,8m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</si>
</sst>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4" xfId="0" applyNumberFormat="1" applyFont="1" applyBorder="1" applyAlignment="1">
      <alignment vertical="top" wrapText="1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0" borderId="39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>
        <row r="6">
          <cell r="A6" t="str">
            <v>Stavba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57"/>
  <sheetViews>
    <sheetView showGridLines="0" topLeftCell="B1" zoomScaleNormal="100" zoomScaleSheetLayoutView="75" workbookViewId="0">
      <selection activeCell="D2" sqref="D2:J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200" t="s">
        <v>42</v>
      </c>
      <c r="C1" s="201"/>
      <c r="D1" s="201"/>
      <c r="E1" s="201"/>
      <c r="F1" s="201"/>
      <c r="G1" s="201"/>
      <c r="H1" s="201"/>
      <c r="I1" s="201"/>
      <c r="J1" s="202"/>
    </row>
    <row r="2" spans="1:15" ht="23.25" customHeight="1" x14ac:dyDescent="0.2">
      <c r="A2" s="4"/>
      <c r="B2" s="81" t="s">
        <v>40</v>
      </c>
      <c r="C2" s="82"/>
      <c r="D2" s="226" t="s">
        <v>171</v>
      </c>
      <c r="E2" s="227"/>
      <c r="F2" s="227"/>
      <c r="G2" s="227"/>
      <c r="H2" s="227"/>
      <c r="I2" s="227"/>
      <c r="J2" s="228"/>
      <c r="O2" s="2"/>
    </row>
    <row r="3" spans="1:15" ht="23.25" customHeight="1" x14ac:dyDescent="0.2">
      <c r="A3" s="4"/>
      <c r="B3" s="83" t="s">
        <v>45</v>
      </c>
      <c r="C3" s="84"/>
      <c r="D3" s="219" t="s">
        <v>43</v>
      </c>
      <c r="E3" s="220"/>
      <c r="F3" s="220"/>
      <c r="G3" s="220"/>
      <c r="H3" s="220"/>
      <c r="I3" s="220"/>
      <c r="J3" s="221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 t="s">
        <v>52</v>
      </c>
      <c r="J5" s="11"/>
    </row>
    <row r="6" spans="1:15" ht="15.75" customHeight="1" x14ac:dyDescent="0.2">
      <c r="A6" s="4"/>
      <c r="B6" s="41"/>
      <c r="C6" s="26"/>
      <c r="D6" s="91" t="s">
        <v>49</v>
      </c>
      <c r="E6" s="26"/>
      <c r="F6" s="26"/>
      <c r="G6" s="26"/>
      <c r="H6" s="28" t="s">
        <v>34</v>
      </c>
      <c r="I6" s="91" t="s">
        <v>53</v>
      </c>
      <c r="J6" s="11"/>
    </row>
    <row r="7" spans="1:15" ht="15.75" customHeight="1" x14ac:dyDescent="0.2">
      <c r="A7" s="4"/>
      <c r="B7" s="42"/>
      <c r="C7" s="92" t="s">
        <v>51</v>
      </c>
      <c r="D7" s="80" t="s">
        <v>50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0"/>
      <c r="E11" s="230"/>
      <c r="F11" s="230"/>
      <c r="G11" s="230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17"/>
      <c r="E12" s="217"/>
      <c r="F12" s="217"/>
      <c r="G12" s="217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18"/>
      <c r="E13" s="218"/>
      <c r="F13" s="218"/>
      <c r="G13" s="218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9"/>
      <c r="F15" s="229"/>
      <c r="G15" s="214"/>
      <c r="H15" s="214"/>
      <c r="I15" s="214" t="s">
        <v>28</v>
      </c>
      <c r="J15" s="215"/>
    </row>
    <row r="16" spans="1:15" ht="23.25" customHeight="1" x14ac:dyDescent="0.2">
      <c r="A16" s="142" t="s">
        <v>23</v>
      </c>
      <c r="B16" s="143" t="s">
        <v>23</v>
      </c>
      <c r="C16" s="58"/>
      <c r="D16" s="59"/>
      <c r="E16" s="209"/>
      <c r="F16" s="216"/>
      <c r="G16" s="209"/>
      <c r="H16" s="216"/>
      <c r="I16" s="209">
        <f>SUMIF(F49:F53,A16,I49:I53)+SUMIF(F49:F53,"PSU",I49:I53)</f>
        <v>0</v>
      </c>
      <c r="J16" s="210"/>
    </row>
    <row r="17" spans="1:10" ht="23.25" customHeight="1" x14ac:dyDescent="0.2">
      <c r="A17" s="142" t="s">
        <v>24</v>
      </c>
      <c r="B17" s="143" t="s">
        <v>24</v>
      </c>
      <c r="C17" s="58"/>
      <c r="D17" s="59"/>
      <c r="E17" s="209"/>
      <c r="F17" s="216"/>
      <c r="G17" s="209"/>
      <c r="H17" s="216"/>
      <c r="I17" s="209">
        <f>SUMIF(F49:F53,A17,I49:I53)</f>
        <v>0</v>
      </c>
      <c r="J17" s="210"/>
    </row>
    <row r="18" spans="1:10" ht="23.25" customHeight="1" x14ac:dyDescent="0.2">
      <c r="A18" s="142" t="s">
        <v>25</v>
      </c>
      <c r="B18" s="143" t="s">
        <v>25</v>
      </c>
      <c r="C18" s="58"/>
      <c r="D18" s="59"/>
      <c r="E18" s="209"/>
      <c r="F18" s="216"/>
      <c r="G18" s="209"/>
      <c r="H18" s="216"/>
      <c r="I18" s="209">
        <f>SUMIF(F49:F53,A18,I49:I53)</f>
        <v>0</v>
      </c>
      <c r="J18" s="210"/>
    </row>
    <row r="19" spans="1:10" ht="23.25" customHeight="1" x14ac:dyDescent="0.2">
      <c r="A19" s="142" t="s">
        <v>69</v>
      </c>
      <c r="B19" s="143" t="s">
        <v>26</v>
      </c>
      <c r="C19" s="58"/>
      <c r="D19" s="59"/>
      <c r="E19" s="209"/>
      <c r="F19" s="216"/>
      <c r="G19" s="209"/>
      <c r="H19" s="216"/>
      <c r="I19" s="209">
        <f>SUMIF(F49:F53,A19,I49:I53)</f>
        <v>0</v>
      </c>
      <c r="J19" s="210"/>
    </row>
    <row r="20" spans="1:10" ht="23.25" customHeight="1" x14ac:dyDescent="0.2">
      <c r="A20" s="142" t="s">
        <v>70</v>
      </c>
      <c r="B20" s="143" t="s">
        <v>27</v>
      </c>
      <c r="C20" s="58"/>
      <c r="D20" s="59"/>
      <c r="E20" s="209"/>
      <c r="F20" s="216"/>
      <c r="G20" s="209"/>
      <c r="H20" s="216"/>
      <c r="I20" s="209">
        <f>SUMIF(F49:F53,A20,I49:I53)</f>
        <v>0</v>
      </c>
      <c r="J20" s="210"/>
    </row>
    <row r="21" spans="1:10" ht="23.25" customHeight="1" x14ac:dyDescent="0.2">
      <c r="A21" s="4"/>
      <c r="B21" s="74" t="s">
        <v>28</v>
      </c>
      <c r="C21" s="75"/>
      <c r="D21" s="76"/>
      <c r="E21" s="211"/>
      <c r="F21" s="212"/>
      <c r="G21" s="211"/>
      <c r="H21" s="212"/>
      <c r="I21" s="211">
        <f>SUM(I16:J20)</f>
        <v>0</v>
      </c>
      <c r="J21" s="225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07">
        <f>ZakladDPHSniVypocet</f>
        <v>0</v>
      </c>
      <c r="H23" s="208"/>
      <c r="I23" s="20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3">
        <f>ZakladDPHSni*SazbaDPH1/100</f>
        <v>0</v>
      </c>
      <c r="H24" s="224"/>
      <c r="I24" s="224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07">
        <f>ZakladDPHZaklVypocet</f>
        <v>0</v>
      </c>
      <c r="H25" s="208"/>
      <c r="I25" s="20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3">
        <f>ZakladDPHZakl*SazbaDPH2/100</f>
        <v>0</v>
      </c>
      <c r="H26" s="204"/>
      <c r="I26" s="204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05">
        <f>0</f>
        <v>0</v>
      </c>
      <c r="H27" s="205"/>
      <c r="I27" s="205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13">
        <f>ZakladDPHSniVypocet+ZakladDPHZaklVypocet</f>
        <v>0</v>
      </c>
      <c r="H28" s="213"/>
      <c r="I28" s="213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06">
        <f>ZakladDPHSni+DPHSni+ZakladDPHZakl+DPHZakl+Zaokrouhleni</f>
        <v>0</v>
      </c>
      <c r="H29" s="206"/>
      <c r="I29" s="206"/>
      <c r="J29" s="119" t="s">
        <v>56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44539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22" t="s">
        <v>2</v>
      </c>
      <c r="E35" s="222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52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52" ht="25.5" hidden="1" customHeight="1" x14ac:dyDescent="0.2">
      <c r="A39" s="97">
        <v>1</v>
      </c>
      <c r="B39" s="103" t="s">
        <v>54</v>
      </c>
      <c r="C39" s="231" t="s">
        <v>47</v>
      </c>
      <c r="D39" s="232"/>
      <c r="E39" s="232"/>
      <c r="F39" s="108">
        <f>'Rozpočet Pol'!AC53</f>
        <v>0</v>
      </c>
      <c r="G39" s="109">
        <f>'Rozpočet Pol'!AD53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52" ht="25.5" hidden="1" customHeight="1" x14ac:dyDescent="0.2">
      <c r="A40" s="97"/>
      <c r="B40" s="233" t="s">
        <v>55</v>
      </c>
      <c r="C40" s="234"/>
      <c r="D40" s="234"/>
      <c r="E40" s="235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spans="1:52" x14ac:dyDescent="0.2">
      <c r="B42" t="s">
        <v>57</v>
      </c>
    </row>
    <row r="43" spans="1:52" x14ac:dyDescent="0.2">
      <c r="B43" s="236" t="s">
        <v>58</v>
      </c>
      <c r="C43" s="236"/>
      <c r="D43" s="236"/>
      <c r="E43" s="236"/>
      <c r="F43" s="236"/>
      <c r="G43" s="236"/>
      <c r="H43" s="236"/>
      <c r="I43" s="236"/>
      <c r="J43" s="236"/>
      <c r="AZ43" s="120" t="str">
        <f>B43</f>
        <v>Místo osazování uzavíracích armatur je v zeleni.</v>
      </c>
    </row>
    <row r="46" spans="1:52" ht="15.75" x14ac:dyDescent="0.25">
      <c r="B46" s="121" t="s">
        <v>59</v>
      </c>
    </row>
    <row r="48" spans="1:52" ht="25.5" customHeight="1" x14ac:dyDescent="0.2">
      <c r="A48" s="122"/>
      <c r="B48" s="126" t="s">
        <v>16</v>
      </c>
      <c r="C48" s="126" t="s">
        <v>5</v>
      </c>
      <c r="D48" s="127"/>
      <c r="E48" s="127"/>
      <c r="F48" s="130" t="s">
        <v>60</v>
      </c>
      <c r="G48" s="130"/>
      <c r="H48" s="130"/>
      <c r="I48" s="237" t="s">
        <v>28</v>
      </c>
      <c r="J48" s="237"/>
    </row>
    <row r="49" spans="1:10" ht="25.5" customHeight="1" x14ac:dyDescent="0.2">
      <c r="A49" s="123"/>
      <c r="B49" s="131" t="s">
        <v>61</v>
      </c>
      <c r="C49" s="239" t="s">
        <v>62</v>
      </c>
      <c r="D49" s="240"/>
      <c r="E49" s="240"/>
      <c r="F49" s="133" t="s">
        <v>23</v>
      </c>
      <c r="G49" s="134"/>
      <c r="H49" s="134"/>
      <c r="I49" s="238">
        <f>'Rozpočet Pol'!G8</f>
        <v>0</v>
      </c>
      <c r="J49" s="238"/>
    </row>
    <row r="50" spans="1:10" ht="25.5" customHeight="1" x14ac:dyDescent="0.2">
      <c r="A50" s="123"/>
      <c r="B50" s="125" t="s">
        <v>63</v>
      </c>
      <c r="C50" s="246" t="s">
        <v>64</v>
      </c>
      <c r="D50" s="247"/>
      <c r="E50" s="247"/>
      <c r="F50" s="135" t="s">
        <v>23</v>
      </c>
      <c r="G50" s="136"/>
      <c r="H50" s="136"/>
      <c r="I50" s="245">
        <f>'Rozpočet Pol'!G20</f>
        <v>0</v>
      </c>
      <c r="J50" s="245"/>
    </row>
    <row r="51" spans="1:10" ht="25.5" customHeight="1" x14ac:dyDescent="0.2">
      <c r="A51" s="123"/>
      <c r="B51" s="125" t="s">
        <v>65</v>
      </c>
      <c r="C51" s="246" t="s">
        <v>66</v>
      </c>
      <c r="D51" s="247"/>
      <c r="E51" s="247"/>
      <c r="F51" s="135" t="s">
        <v>23</v>
      </c>
      <c r="G51" s="136"/>
      <c r="H51" s="136"/>
      <c r="I51" s="245">
        <f>'Rozpočet Pol'!G23</f>
        <v>0</v>
      </c>
      <c r="J51" s="245"/>
    </row>
    <row r="52" spans="1:10" ht="25.5" customHeight="1" x14ac:dyDescent="0.2">
      <c r="A52" s="123"/>
      <c r="B52" s="125" t="s">
        <v>67</v>
      </c>
      <c r="C52" s="246" t="s">
        <v>68</v>
      </c>
      <c r="D52" s="247"/>
      <c r="E52" s="247"/>
      <c r="F52" s="135" t="s">
        <v>23</v>
      </c>
      <c r="G52" s="136"/>
      <c r="H52" s="136"/>
      <c r="I52" s="245">
        <f>'Rozpočet Pol'!G43</f>
        <v>0</v>
      </c>
      <c r="J52" s="245"/>
    </row>
    <row r="53" spans="1:10" ht="25.5" customHeight="1" x14ac:dyDescent="0.2">
      <c r="A53" s="123"/>
      <c r="B53" s="132" t="s">
        <v>69</v>
      </c>
      <c r="C53" s="242" t="s">
        <v>26</v>
      </c>
      <c r="D53" s="243"/>
      <c r="E53" s="243"/>
      <c r="F53" s="137" t="s">
        <v>69</v>
      </c>
      <c r="G53" s="138"/>
      <c r="H53" s="138"/>
      <c r="I53" s="241">
        <f>'Rozpočet Pol'!G46</f>
        <v>0</v>
      </c>
      <c r="J53" s="241"/>
    </row>
    <row r="54" spans="1:10" ht="25.5" customHeight="1" x14ac:dyDescent="0.2">
      <c r="A54" s="124"/>
      <c r="B54" s="128" t="s">
        <v>1</v>
      </c>
      <c r="C54" s="128"/>
      <c r="D54" s="129"/>
      <c r="E54" s="129"/>
      <c r="F54" s="139"/>
      <c r="G54" s="140"/>
      <c r="H54" s="140"/>
      <c r="I54" s="244">
        <f>SUM(I49:I53)</f>
        <v>0</v>
      </c>
      <c r="J54" s="244"/>
    </row>
    <row r="55" spans="1:10" x14ac:dyDescent="0.2">
      <c r="F55" s="141"/>
      <c r="G55" s="96"/>
      <c r="H55" s="141"/>
      <c r="I55" s="96"/>
      <c r="J55" s="96"/>
    </row>
    <row r="56" spans="1:10" x14ac:dyDescent="0.2">
      <c r="F56" s="141"/>
      <c r="G56" s="96"/>
      <c r="H56" s="141"/>
      <c r="I56" s="96"/>
      <c r="J56" s="96"/>
    </row>
    <row r="57" spans="1:10" x14ac:dyDescent="0.2">
      <c r="F57" s="141"/>
      <c r="G57" s="96"/>
      <c r="H57" s="141"/>
      <c r="I57" s="96"/>
      <c r="J57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0">
    <mergeCell ref="I53:J53"/>
    <mergeCell ref="C53:E53"/>
    <mergeCell ref="I54:J54"/>
    <mergeCell ref="I50:J50"/>
    <mergeCell ref="C50:E50"/>
    <mergeCell ref="I51:J51"/>
    <mergeCell ref="C51:E51"/>
    <mergeCell ref="I52:J52"/>
    <mergeCell ref="C52:E52"/>
    <mergeCell ref="C39:E39"/>
    <mergeCell ref="B40:E40"/>
    <mergeCell ref="B43:J43"/>
    <mergeCell ref="I48:J48"/>
    <mergeCell ref="I49:J49"/>
    <mergeCell ref="C49:E49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8" t="s">
        <v>6</v>
      </c>
      <c r="B1" s="248"/>
      <c r="C1" s="249"/>
      <c r="D1" s="248"/>
      <c r="E1" s="248"/>
      <c r="F1" s="248"/>
      <c r="G1" s="248"/>
    </row>
    <row r="2" spans="1:7" ht="24.95" customHeight="1" x14ac:dyDescent="0.2">
      <c r="A2" s="79" t="s">
        <v>41</v>
      </c>
      <c r="B2" s="78"/>
      <c r="C2" s="250"/>
      <c r="D2" s="250"/>
      <c r="E2" s="250"/>
      <c r="F2" s="250"/>
      <c r="G2" s="251"/>
    </row>
    <row r="3" spans="1:7" ht="24.95" hidden="1" customHeight="1" x14ac:dyDescent="0.2">
      <c r="A3" s="79" t="s">
        <v>7</v>
      </c>
      <c r="B3" s="78"/>
      <c r="C3" s="250"/>
      <c r="D3" s="250"/>
      <c r="E3" s="250"/>
      <c r="F3" s="250"/>
      <c r="G3" s="251"/>
    </row>
    <row r="4" spans="1:7" ht="24.95" hidden="1" customHeight="1" x14ac:dyDescent="0.2">
      <c r="A4" s="79" t="s">
        <v>8</v>
      </c>
      <c r="B4" s="78"/>
      <c r="C4" s="250"/>
      <c r="D4" s="250"/>
      <c r="E4" s="250"/>
      <c r="F4" s="250"/>
      <c r="G4" s="251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63"/>
  <sheetViews>
    <sheetView tabSelected="1" topLeftCell="A18" workbookViewId="0">
      <selection activeCell="C34" sqref="C34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64" t="s">
        <v>6</v>
      </c>
      <c r="B1" s="264"/>
      <c r="C1" s="264"/>
      <c r="D1" s="264"/>
      <c r="E1" s="264"/>
      <c r="F1" s="264"/>
      <c r="G1" s="264"/>
      <c r="AE1" t="s">
        <v>72</v>
      </c>
    </row>
    <row r="2" spans="1:60" ht="24.95" customHeight="1" x14ac:dyDescent="0.2">
      <c r="A2" s="146" t="s">
        <v>71</v>
      </c>
      <c r="B2" s="144"/>
      <c r="C2" s="265" t="s">
        <v>171</v>
      </c>
      <c r="D2" s="266"/>
      <c r="E2" s="266"/>
      <c r="F2" s="266"/>
      <c r="G2" s="267"/>
      <c r="AE2" t="s">
        <v>73</v>
      </c>
    </row>
    <row r="3" spans="1:60" ht="24.95" customHeight="1" x14ac:dyDescent="0.2">
      <c r="A3" s="147" t="s">
        <v>7</v>
      </c>
      <c r="B3" s="145"/>
      <c r="C3" s="268" t="s">
        <v>43</v>
      </c>
      <c r="D3" s="269"/>
      <c r="E3" s="269"/>
      <c r="F3" s="269"/>
      <c r="G3" s="270"/>
      <c r="AE3" t="s">
        <v>74</v>
      </c>
    </row>
    <row r="4" spans="1:60" ht="24.95" hidden="1" customHeight="1" x14ac:dyDescent="0.2">
      <c r="A4" s="147" t="s">
        <v>8</v>
      </c>
      <c r="B4" s="145"/>
      <c r="C4" s="268"/>
      <c r="D4" s="269"/>
      <c r="E4" s="269"/>
      <c r="F4" s="269"/>
      <c r="G4" s="270"/>
      <c r="AE4" t="s">
        <v>75</v>
      </c>
    </row>
    <row r="5" spans="1:60" hidden="1" x14ac:dyDescent="0.2">
      <c r="A5" s="148" t="s">
        <v>76</v>
      </c>
      <c r="B5" s="149"/>
      <c r="C5" s="150"/>
      <c r="D5" s="151"/>
      <c r="E5" s="151"/>
      <c r="F5" s="151"/>
      <c r="G5" s="152"/>
      <c r="AE5" t="s">
        <v>77</v>
      </c>
    </row>
    <row r="7" spans="1:60" ht="38.25" x14ac:dyDescent="0.2">
      <c r="A7" s="157" t="s">
        <v>78</v>
      </c>
      <c r="B7" s="158" t="s">
        <v>79</v>
      </c>
      <c r="C7" s="158" t="s">
        <v>80</v>
      </c>
      <c r="D7" s="157" t="s">
        <v>81</v>
      </c>
      <c r="E7" s="157" t="s">
        <v>82</v>
      </c>
      <c r="F7" s="153" t="s">
        <v>83</v>
      </c>
      <c r="G7" s="176" t="s">
        <v>28</v>
      </c>
      <c r="H7" s="177" t="s">
        <v>29</v>
      </c>
      <c r="I7" s="177" t="s">
        <v>84</v>
      </c>
      <c r="J7" s="177" t="s">
        <v>30</v>
      </c>
      <c r="K7" s="177" t="s">
        <v>85</v>
      </c>
      <c r="L7" s="177" t="s">
        <v>86</v>
      </c>
      <c r="M7" s="177" t="s">
        <v>87</v>
      </c>
      <c r="N7" s="177" t="s">
        <v>88</v>
      </c>
      <c r="O7" s="177" t="s">
        <v>89</v>
      </c>
      <c r="P7" s="177" t="s">
        <v>90</v>
      </c>
      <c r="Q7" s="177" t="s">
        <v>91</v>
      </c>
      <c r="R7" s="177" t="s">
        <v>92</v>
      </c>
      <c r="S7" s="177" t="s">
        <v>93</v>
      </c>
      <c r="T7" s="177" t="s">
        <v>94</v>
      </c>
      <c r="U7" s="160" t="s">
        <v>95</v>
      </c>
    </row>
    <row r="8" spans="1:60" x14ac:dyDescent="0.2">
      <c r="A8" s="178" t="s">
        <v>96</v>
      </c>
      <c r="B8" s="179" t="s">
        <v>61</v>
      </c>
      <c r="C8" s="180" t="s">
        <v>62</v>
      </c>
      <c r="D8" s="181"/>
      <c r="E8" s="182"/>
      <c r="F8" s="183"/>
      <c r="G8" s="183">
        <f>SUMIF(AE9:AE19,"&lt;&gt;NOR",G9:G19)</f>
        <v>0</v>
      </c>
      <c r="H8" s="183"/>
      <c r="I8" s="183">
        <f>SUM(I9:I19)</f>
        <v>0</v>
      </c>
      <c r="J8" s="183"/>
      <c r="K8" s="183">
        <f>SUM(K9:K19)</f>
        <v>0</v>
      </c>
      <c r="L8" s="183"/>
      <c r="M8" s="183">
        <f>SUM(M9:M19)</f>
        <v>0</v>
      </c>
      <c r="N8" s="159"/>
      <c r="O8" s="159">
        <f>SUM(O9:O19)</f>
        <v>4.00136</v>
      </c>
      <c r="P8" s="159"/>
      <c r="Q8" s="159">
        <f>SUM(Q9:Q19)</f>
        <v>0</v>
      </c>
      <c r="R8" s="159"/>
      <c r="S8" s="159"/>
      <c r="T8" s="178"/>
      <c r="U8" s="159">
        <f>SUM(U9:U19)</f>
        <v>335.83000000000004</v>
      </c>
      <c r="AE8" t="s">
        <v>97</v>
      </c>
    </row>
    <row r="9" spans="1:60" outlineLevel="1" x14ac:dyDescent="0.2">
      <c r="A9" s="155">
        <v>1</v>
      </c>
      <c r="B9" s="161" t="s">
        <v>98</v>
      </c>
      <c r="C9" s="192" t="s">
        <v>99</v>
      </c>
      <c r="D9" s="163" t="s">
        <v>100</v>
      </c>
      <c r="E9" s="170">
        <v>99</v>
      </c>
      <c r="F9" s="173"/>
      <c r="G9" s="174">
        <f>ROUND(E9*F9,2)</f>
        <v>0</v>
      </c>
      <c r="H9" s="173"/>
      <c r="I9" s="174">
        <f>ROUND(E9*H9,2)</f>
        <v>0</v>
      </c>
      <c r="J9" s="173"/>
      <c r="K9" s="174">
        <f>ROUND(E9*J9,2)</f>
        <v>0</v>
      </c>
      <c r="L9" s="174">
        <v>21</v>
      </c>
      <c r="M9" s="174">
        <f>G9*(1+L9/100)</f>
        <v>0</v>
      </c>
      <c r="N9" s="164">
        <v>0</v>
      </c>
      <c r="O9" s="164">
        <f>ROUND(E9*N9,5)</f>
        <v>0</v>
      </c>
      <c r="P9" s="164">
        <v>0</v>
      </c>
      <c r="Q9" s="164">
        <f>ROUND(E9*P9,5)</f>
        <v>0</v>
      </c>
      <c r="R9" s="164"/>
      <c r="S9" s="164"/>
      <c r="T9" s="165">
        <v>2.2490000000000001</v>
      </c>
      <c r="U9" s="164">
        <f>ROUND(E9*T9,2)</f>
        <v>222.65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101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">
      <c r="A10" s="155"/>
      <c r="B10" s="161"/>
      <c r="C10" s="193" t="s">
        <v>102</v>
      </c>
      <c r="D10" s="166"/>
      <c r="E10" s="171">
        <v>99</v>
      </c>
      <c r="F10" s="174"/>
      <c r="G10" s="174"/>
      <c r="H10" s="174"/>
      <c r="I10" s="174"/>
      <c r="J10" s="174"/>
      <c r="K10" s="174"/>
      <c r="L10" s="174"/>
      <c r="M10" s="174"/>
      <c r="N10" s="164"/>
      <c r="O10" s="164"/>
      <c r="P10" s="164"/>
      <c r="Q10" s="164"/>
      <c r="R10" s="164"/>
      <c r="S10" s="164"/>
      <c r="T10" s="165"/>
      <c r="U10" s="164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103</v>
      </c>
      <c r="AF10" s="154">
        <v>0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">
      <c r="A11" s="155">
        <v>2</v>
      </c>
      <c r="B11" s="161" t="s">
        <v>104</v>
      </c>
      <c r="C11" s="192" t="s">
        <v>105</v>
      </c>
      <c r="D11" s="163" t="s">
        <v>100</v>
      </c>
      <c r="E11" s="170">
        <v>99</v>
      </c>
      <c r="F11" s="173"/>
      <c r="G11" s="174">
        <f>ROUND(E11*F11,2)</f>
        <v>0</v>
      </c>
      <c r="H11" s="173"/>
      <c r="I11" s="174">
        <f>ROUND(E11*H11,2)</f>
        <v>0</v>
      </c>
      <c r="J11" s="173"/>
      <c r="K11" s="174">
        <f>ROUND(E11*J11,2)</f>
        <v>0</v>
      </c>
      <c r="L11" s="174">
        <v>21</v>
      </c>
      <c r="M11" s="174">
        <f>G11*(1+L11/100)</f>
        <v>0</v>
      </c>
      <c r="N11" s="164">
        <v>0</v>
      </c>
      <c r="O11" s="164">
        <f>ROUND(E11*N11,5)</f>
        <v>0</v>
      </c>
      <c r="P11" s="164">
        <v>0</v>
      </c>
      <c r="Q11" s="164">
        <f>ROUND(E11*P11,5)</f>
        <v>0</v>
      </c>
      <c r="R11" s="164"/>
      <c r="S11" s="164"/>
      <c r="T11" s="165">
        <v>0.107</v>
      </c>
      <c r="U11" s="164">
        <f>ROUND(E11*T11,2)</f>
        <v>10.59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101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">
      <c r="A12" s="155">
        <v>3</v>
      </c>
      <c r="B12" s="161" t="s">
        <v>106</v>
      </c>
      <c r="C12" s="192" t="s">
        <v>107</v>
      </c>
      <c r="D12" s="163" t="s">
        <v>108</v>
      </c>
      <c r="E12" s="170">
        <v>264</v>
      </c>
      <c r="F12" s="173"/>
      <c r="G12" s="174">
        <f>ROUND(E12*F12,2)</f>
        <v>0</v>
      </c>
      <c r="H12" s="173"/>
      <c r="I12" s="174">
        <f>ROUND(E12*H12,2)</f>
        <v>0</v>
      </c>
      <c r="J12" s="173"/>
      <c r="K12" s="174">
        <f>ROUND(E12*J12,2)</f>
        <v>0</v>
      </c>
      <c r="L12" s="174">
        <v>21</v>
      </c>
      <c r="M12" s="174">
        <f>G12*(1+L12/100)</f>
        <v>0</v>
      </c>
      <c r="N12" s="164">
        <v>9.8999999999999999E-4</v>
      </c>
      <c r="O12" s="164">
        <f>ROUND(E12*N12,5)</f>
        <v>0.26135999999999998</v>
      </c>
      <c r="P12" s="164">
        <v>0</v>
      </c>
      <c r="Q12" s="164">
        <f>ROUND(E12*P12,5)</f>
        <v>0</v>
      </c>
      <c r="R12" s="164"/>
      <c r="S12" s="164"/>
      <c r="T12" s="165">
        <v>0.23599999999999999</v>
      </c>
      <c r="U12" s="164">
        <f>ROUND(E12*T12,2)</f>
        <v>62.3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101</v>
      </c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outlineLevel="1" x14ac:dyDescent="0.2">
      <c r="A13" s="155"/>
      <c r="B13" s="161"/>
      <c r="C13" s="193" t="s">
        <v>109</v>
      </c>
      <c r="D13" s="166"/>
      <c r="E13" s="171">
        <v>264</v>
      </c>
      <c r="F13" s="174"/>
      <c r="G13" s="174"/>
      <c r="H13" s="174"/>
      <c r="I13" s="174"/>
      <c r="J13" s="174"/>
      <c r="K13" s="174"/>
      <c r="L13" s="174"/>
      <c r="M13" s="174"/>
      <c r="N13" s="164"/>
      <c r="O13" s="164"/>
      <c r="P13" s="164"/>
      <c r="Q13" s="164"/>
      <c r="R13" s="164"/>
      <c r="S13" s="164"/>
      <c r="T13" s="165"/>
      <c r="U13" s="164"/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103</v>
      </c>
      <c r="AF13" s="154">
        <v>0</v>
      </c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">
      <c r="A14" s="155">
        <v>4</v>
      </c>
      <c r="B14" s="161" t="s">
        <v>110</v>
      </c>
      <c r="C14" s="192" t="s">
        <v>111</v>
      </c>
      <c r="D14" s="163" t="s">
        <v>108</v>
      </c>
      <c r="E14" s="170">
        <v>264</v>
      </c>
      <c r="F14" s="173"/>
      <c r="G14" s="174">
        <f>ROUND(E14*F14,2)</f>
        <v>0</v>
      </c>
      <c r="H14" s="173"/>
      <c r="I14" s="174">
        <f>ROUND(E14*H14,2)</f>
        <v>0</v>
      </c>
      <c r="J14" s="173"/>
      <c r="K14" s="174">
        <f>ROUND(E14*J14,2)</f>
        <v>0</v>
      </c>
      <c r="L14" s="174">
        <v>21</v>
      </c>
      <c r="M14" s="174">
        <f>G14*(1+L14/100)</f>
        <v>0</v>
      </c>
      <c r="N14" s="164">
        <v>0</v>
      </c>
      <c r="O14" s="164">
        <f>ROUND(E14*N14,5)</f>
        <v>0</v>
      </c>
      <c r="P14" s="164">
        <v>0</v>
      </c>
      <c r="Q14" s="164">
        <f>ROUND(E14*P14,5)</f>
        <v>0</v>
      </c>
      <c r="R14" s="164"/>
      <c r="S14" s="164"/>
      <c r="T14" s="165">
        <v>7.0000000000000007E-2</v>
      </c>
      <c r="U14" s="164">
        <f>ROUND(E14*T14,2)</f>
        <v>18.48</v>
      </c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101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ht="22.5" outlineLevel="1" x14ac:dyDescent="0.2">
      <c r="A15" s="155">
        <v>5</v>
      </c>
      <c r="B15" s="161" t="s">
        <v>112</v>
      </c>
      <c r="C15" s="192" t="s">
        <v>113</v>
      </c>
      <c r="D15" s="163" t="s">
        <v>100</v>
      </c>
      <c r="E15" s="170">
        <v>2.2000000000000002</v>
      </c>
      <c r="F15" s="173"/>
      <c r="G15" s="174">
        <f>ROUND(E15*F15,2)</f>
        <v>0</v>
      </c>
      <c r="H15" s="173"/>
      <c r="I15" s="174">
        <f>ROUND(E15*H15,2)</f>
        <v>0</v>
      </c>
      <c r="J15" s="173"/>
      <c r="K15" s="174">
        <f>ROUND(E15*J15,2)</f>
        <v>0</v>
      </c>
      <c r="L15" s="174">
        <v>21</v>
      </c>
      <c r="M15" s="174">
        <f>G15*(1+L15/100)</f>
        <v>0</v>
      </c>
      <c r="N15" s="164">
        <v>1.7</v>
      </c>
      <c r="O15" s="164">
        <f>ROUND(E15*N15,5)</f>
        <v>3.74</v>
      </c>
      <c r="P15" s="164">
        <v>0</v>
      </c>
      <c r="Q15" s="164">
        <f>ROUND(E15*P15,5)</f>
        <v>0</v>
      </c>
      <c r="R15" s="164"/>
      <c r="S15" s="164"/>
      <c r="T15" s="165">
        <v>1.587</v>
      </c>
      <c r="U15" s="164">
        <f>ROUND(E15*T15,2)</f>
        <v>3.49</v>
      </c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101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">
      <c r="A16" s="155"/>
      <c r="B16" s="161"/>
      <c r="C16" s="193" t="s">
        <v>114</v>
      </c>
      <c r="D16" s="166"/>
      <c r="E16" s="171">
        <v>2.2000000000000002</v>
      </c>
      <c r="F16" s="174"/>
      <c r="G16" s="174"/>
      <c r="H16" s="174"/>
      <c r="I16" s="174"/>
      <c r="J16" s="174"/>
      <c r="K16" s="174"/>
      <c r="L16" s="174"/>
      <c r="M16" s="174"/>
      <c r="N16" s="164"/>
      <c r="O16" s="164"/>
      <c r="P16" s="164"/>
      <c r="Q16" s="164"/>
      <c r="R16" s="164"/>
      <c r="S16" s="164"/>
      <c r="T16" s="165"/>
      <c r="U16" s="164"/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103</v>
      </c>
      <c r="AF16" s="154">
        <v>0</v>
      </c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">
      <c r="A17" s="155">
        <v>6</v>
      </c>
      <c r="B17" s="161" t="s">
        <v>115</v>
      </c>
      <c r="C17" s="192" t="s">
        <v>116</v>
      </c>
      <c r="D17" s="163" t="s">
        <v>100</v>
      </c>
      <c r="E17" s="170">
        <v>90.2</v>
      </c>
      <c r="F17" s="173"/>
      <c r="G17" s="174">
        <f>ROUND(E17*F17,2)</f>
        <v>0</v>
      </c>
      <c r="H17" s="173"/>
      <c r="I17" s="174">
        <f>ROUND(E17*H17,2)</f>
        <v>0</v>
      </c>
      <c r="J17" s="173"/>
      <c r="K17" s="174">
        <f>ROUND(E17*J17,2)</f>
        <v>0</v>
      </c>
      <c r="L17" s="174">
        <v>21</v>
      </c>
      <c r="M17" s="174">
        <f>G17*(1+L17/100)</f>
        <v>0</v>
      </c>
      <c r="N17" s="164">
        <v>0</v>
      </c>
      <c r="O17" s="164">
        <f>ROUND(E17*N17,5)</f>
        <v>0</v>
      </c>
      <c r="P17" s="164">
        <v>0</v>
      </c>
      <c r="Q17" s="164">
        <f>ROUND(E17*P17,5)</f>
        <v>0</v>
      </c>
      <c r="R17" s="164"/>
      <c r="S17" s="164"/>
      <c r="T17" s="165">
        <v>0.20200000000000001</v>
      </c>
      <c r="U17" s="164">
        <f>ROUND(E17*T17,2)</f>
        <v>18.22</v>
      </c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101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">
      <c r="A18" s="155"/>
      <c r="B18" s="161"/>
      <c r="C18" s="193" t="s">
        <v>117</v>
      </c>
      <c r="D18" s="166"/>
      <c r="E18" s="171">
        <v>90.2</v>
      </c>
      <c r="F18" s="174"/>
      <c r="G18" s="174"/>
      <c r="H18" s="174"/>
      <c r="I18" s="174"/>
      <c r="J18" s="174"/>
      <c r="K18" s="174"/>
      <c r="L18" s="174"/>
      <c r="M18" s="174"/>
      <c r="N18" s="164"/>
      <c r="O18" s="164"/>
      <c r="P18" s="164"/>
      <c r="Q18" s="164"/>
      <c r="R18" s="164"/>
      <c r="S18" s="164"/>
      <c r="T18" s="165"/>
      <c r="U18" s="164"/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103</v>
      </c>
      <c r="AF18" s="154">
        <v>0</v>
      </c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">
      <c r="A19" s="155">
        <v>7</v>
      </c>
      <c r="B19" s="161" t="s">
        <v>118</v>
      </c>
      <c r="C19" s="192" t="s">
        <v>119</v>
      </c>
      <c r="D19" s="163" t="s">
        <v>100</v>
      </c>
      <c r="E19" s="170">
        <v>8.8000000000000007</v>
      </c>
      <c r="F19" s="173"/>
      <c r="G19" s="174">
        <f>ROUND(E19*F19,2)</f>
        <v>0</v>
      </c>
      <c r="H19" s="173"/>
      <c r="I19" s="174">
        <f>ROUND(E19*H19,2)</f>
        <v>0</v>
      </c>
      <c r="J19" s="173"/>
      <c r="K19" s="174">
        <f>ROUND(E19*J19,2)</f>
        <v>0</v>
      </c>
      <c r="L19" s="174">
        <v>21</v>
      </c>
      <c r="M19" s="174">
        <f>G19*(1+L19/100)</f>
        <v>0</v>
      </c>
      <c r="N19" s="164">
        <v>0</v>
      </c>
      <c r="O19" s="164">
        <f>ROUND(E19*N19,5)</f>
        <v>0</v>
      </c>
      <c r="P19" s="164">
        <v>0</v>
      </c>
      <c r="Q19" s="164">
        <f>ROUND(E19*P19,5)</f>
        <v>0</v>
      </c>
      <c r="R19" s="164"/>
      <c r="S19" s="164"/>
      <c r="T19" s="165">
        <v>1.0999999999999999E-2</v>
      </c>
      <c r="U19" s="164">
        <f>ROUND(E19*T19,2)</f>
        <v>0.1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101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x14ac:dyDescent="0.2">
      <c r="A20" s="156" t="s">
        <v>96</v>
      </c>
      <c r="B20" s="162" t="s">
        <v>63</v>
      </c>
      <c r="C20" s="194" t="s">
        <v>64</v>
      </c>
      <c r="D20" s="167"/>
      <c r="E20" s="172"/>
      <c r="F20" s="175"/>
      <c r="G20" s="175">
        <f>SUMIF(AE21:AE22,"&lt;&gt;NOR",G21:G22)</f>
        <v>0</v>
      </c>
      <c r="H20" s="175"/>
      <c r="I20" s="175">
        <f>SUM(I21:I22)</f>
        <v>0</v>
      </c>
      <c r="J20" s="175"/>
      <c r="K20" s="175">
        <f>SUM(K21:K22)</f>
        <v>0</v>
      </c>
      <c r="L20" s="175"/>
      <c r="M20" s="175">
        <f>SUM(M21:M22)</f>
        <v>0</v>
      </c>
      <c r="N20" s="168"/>
      <c r="O20" s="168">
        <f>SUM(O21:O22)</f>
        <v>11.24244</v>
      </c>
      <c r="P20" s="168"/>
      <c r="Q20" s="168">
        <f>SUM(Q21:Q22)</f>
        <v>0</v>
      </c>
      <c r="R20" s="168"/>
      <c r="S20" s="168"/>
      <c r="T20" s="169"/>
      <c r="U20" s="168">
        <f>SUM(U21:U22)</f>
        <v>8.6</v>
      </c>
      <c r="AE20" t="s">
        <v>97</v>
      </c>
    </row>
    <row r="21" spans="1:60" outlineLevel="1" x14ac:dyDescent="0.2">
      <c r="A21" s="155">
        <v>8</v>
      </c>
      <c r="B21" s="161" t="s">
        <v>120</v>
      </c>
      <c r="C21" s="192" t="s">
        <v>121</v>
      </c>
      <c r="D21" s="163" t="s">
        <v>100</v>
      </c>
      <c r="E21" s="170">
        <v>6.6</v>
      </c>
      <c r="F21" s="173"/>
      <c r="G21" s="174">
        <f>ROUND(E21*F21,2)</f>
        <v>0</v>
      </c>
      <c r="H21" s="173"/>
      <c r="I21" s="174">
        <f>ROUND(E21*H21,2)</f>
        <v>0</v>
      </c>
      <c r="J21" s="173"/>
      <c r="K21" s="174">
        <f>ROUND(E21*J21,2)</f>
        <v>0</v>
      </c>
      <c r="L21" s="174">
        <v>21</v>
      </c>
      <c r="M21" s="174">
        <f>G21*(1+L21/100)</f>
        <v>0</v>
      </c>
      <c r="N21" s="164">
        <v>1.7034</v>
      </c>
      <c r="O21" s="164">
        <f>ROUND(E21*N21,5)</f>
        <v>11.24244</v>
      </c>
      <c r="P21" s="164">
        <v>0</v>
      </c>
      <c r="Q21" s="164">
        <f>ROUND(E21*P21,5)</f>
        <v>0</v>
      </c>
      <c r="R21" s="164"/>
      <c r="S21" s="164"/>
      <c r="T21" s="165">
        <v>1.3029999999999999</v>
      </c>
      <c r="U21" s="164">
        <f>ROUND(E21*T21,2)</f>
        <v>8.6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101</v>
      </c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outlineLevel="1" x14ac:dyDescent="0.2">
      <c r="A22" s="155"/>
      <c r="B22" s="161"/>
      <c r="C22" s="193" t="s">
        <v>122</v>
      </c>
      <c r="D22" s="166"/>
      <c r="E22" s="171">
        <v>6.6</v>
      </c>
      <c r="F22" s="174"/>
      <c r="G22" s="174"/>
      <c r="H22" s="174"/>
      <c r="I22" s="174"/>
      <c r="J22" s="174"/>
      <c r="K22" s="174"/>
      <c r="L22" s="174"/>
      <c r="M22" s="174"/>
      <c r="N22" s="164"/>
      <c r="O22" s="164"/>
      <c r="P22" s="164"/>
      <c r="Q22" s="164"/>
      <c r="R22" s="164"/>
      <c r="S22" s="164"/>
      <c r="T22" s="165"/>
      <c r="U22" s="164"/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103</v>
      </c>
      <c r="AF22" s="154">
        <v>0</v>
      </c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x14ac:dyDescent="0.2">
      <c r="A23" s="156" t="s">
        <v>96</v>
      </c>
      <c r="B23" s="162" t="s">
        <v>65</v>
      </c>
      <c r="C23" s="194" t="s">
        <v>66</v>
      </c>
      <c r="D23" s="167"/>
      <c r="E23" s="172"/>
      <c r="F23" s="175"/>
      <c r="G23" s="175">
        <f>SUMIF(AE24:AE42,"&lt;&gt;NOR",G24:G42)</f>
        <v>0</v>
      </c>
      <c r="H23" s="175"/>
      <c r="I23" s="175">
        <f>SUM(I24:I42)</f>
        <v>0</v>
      </c>
      <c r="J23" s="175"/>
      <c r="K23" s="175">
        <f>SUM(K24:K42)</f>
        <v>0</v>
      </c>
      <c r="L23" s="175"/>
      <c r="M23" s="175">
        <f>SUM(M24:M42)</f>
        <v>0</v>
      </c>
      <c r="N23" s="168"/>
      <c r="O23" s="168">
        <f>SUM(O24:O42)</f>
        <v>0.43346999999999997</v>
      </c>
      <c r="P23" s="168"/>
      <c r="Q23" s="168">
        <f>SUM(Q24:Q42)</f>
        <v>0</v>
      </c>
      <c r="R23" s="168"/>
      <c r="S23" s="168"/>
      <c r="T23" s="169"/>
      <c r="U23" s="168">
        <f>SUM(U24:U42)</f>
        <v>53.83</v>
      </c>
      <c r="AE23" t="s">
        <v>97</v>
      </c>
    </row>
    <row r="24" spans="1:60" outlineLevel="1" x14ac:dyDescent="0.2">
      <c r="A24" s="155">
        <v>9</v>
      </c>
      <c r="B24" s="161" t="s">
        <v>61</v>
      </c>
      <c r="C24" s="192" t="s">
        <v>123</v>
      </c>
      <c r="D24" s="163" t="s">
        <v>124</v>
      </c>
      <c r="E24" s="170">
        <v>22</v>
      </c>
      <c r="F24" s="173"/>
      <c r="G24" s="174">
        <f t="shared" ref="G24:G42" si="0">ROUND(E24*F24,2)</f>
        <v>0</v>
      </c>
      <c r="H24" s="173"/>
      <c r="I24" s="174">
        <f t="shared" ref="I24:I42" si="1">ROUND(E24*H24,2)</f>
        <v>0</v>
      </c>
      <c r="J24" s="173"/>
      <c r="K24" s="174">
        <f t="shared" ref="K24:K42" si="2">ROUND(E24*J24,2)</f>
        <v>0</v>
      </c>
      <c r="L24" s="174">
        <v>21</v>
      </c>
      <c r="M24" s="174">
        <f t="shared" ref="M24:M42" si="3">G24*(1+L24/100)</f>
        <v>0</v>
      </c>
      <c r="N24" s="164">
        <v>0</v>
      </c>
      <c r="O24" s="164">
        <f t="shared" ref="O24:O42" si="4">ROUND(E24*N24,5)</f>
        <v>0</v>
      </c>
      <c r="P24" s="164">
        <v>0</v>
      </c>
      <c r="Q24" s="164">
        <f t="shared" ref="Q24:Q42" si="5">ROUND(E24*P24,5)</f>
        <v>0</v>
      </c>
      <c r="R24" s="164"/>
      <c r="S24" s="164"/>
      <c r="T24" s="165">
        <v>0</v>
      </c>
      <c r="U24" s="164">
        <f t="shared" ref="U24:U42" si="6">ROUND(E24*T24,2)</f>
        <v>0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101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outlineLevel="1" x14ac:dyDescent="0.2">
      <c r="A25" s="155">
        <v>10</v>
      </c>
      <c r="B25" s="161" t="s">
        <v>125</v>
      </c>
      <c r="C25" s="192" t="s">
        <v>126</v>
      </c>
      <c r="D25" s="163" t="s">
        <v>127</v>
      </c>
      <c r="E25" s="170">
        <v>8</v>
      </c>
      <c r="F25" s="173"/>
      <c r="G25" s="174">
        <f t="shared" si="0"/>
        <v>0</v>
      </c>
      <c r="H25" s="173"/>
      <c r="I25" s="174">
        <f t="shared" si="1"/>
        <v>0</v>
      </c>
      <c r="J25" s="173"/>
      <c r="K25" s="174">
        <f t="shared" si="2"/>
        <v>0</v>
      </c>
      <c r="L25" s="174">
        <v>21</v>
      </c>
      <c r="M25" s="174">
        <f t="shared" si="3"/>
        <v>0</v>
      </c>
      <c r="N25" s="164">
        <v>2.3000000000000001E-4</v>
      </c>
      <c r="O25" s="164">
        <f t="shared" si="4"/>
        <v>1.8400000000000001E-3</v>
      </c>
      <c r="P25" s="164">
        <v>0</v>
      </c>
      <c r="Q25" s="164">
        <f t="shared" si="5"/>
        <v>0</v>
      </c>
      <c r="R25" s="164"/>
      <c r="S25" s="164"/>
      <c r="T25" s="165">
        <v>1.1819999999999999</v>
      </c>
      <c r="U25" s="164">
        <f t="shared" si="6"/>
        <v>9.4600000000000009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101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outlineLevel="1" x14ac:dyDescent="0.2">
      <c r="A26" s="155">
        <v>11</v>
      </c>
      <c r="B26" s="161" t="s">
        <v>128</v>
      </c>
      <c r="C26" s="192" t="s">
        <v>172</v>
      </c>
      <c r="D26" s="163" t="s">
        <v>127</v>
      </c>
      <c r="E26" s="170">
        <v>2</v>
      </c>
      <c r="F26" s="173"/>
      <c r="G26" s="174">
        <f t="shared" si="0"/>
        <v>0</v>
      </c>
      <c r="H26" s="173"/>
      <c r="I26" s="174">
        <f t="shared" si="1"/>
        <v>0</v>
      </c>
      <c r="J26" s="173"/>
      <c r="K26" s="174">
        <f t="shared" si="2"/>
        <v>0</v>
      </c>
      <c r="L26" s="174">
        <v>21</v>
      </c>
      <c r="M26" s="174">
        <f t="shared" si="3"/>
        <v>0</v>
      </c>
      <c r="N26" s="164">
        <v>2.5000000000000001E-3</v>
      </c>
      <c r="O26" s="164">
        <f t="shared" si="4"/>
        <v>5.0000000000000001E-3</v>
      </c>
      <c r="P26" s="164">
        <v>0</v>
      </c>
      <c r="Q26" s="164">
        <f t="shared" si="5"/>
        <v>0</v>
      </c>
      <c r="R26" s="164"/>
      <c r="S26" s="164"/>
      <c r="T26" s="165">
        <v>0</v>
      </c>
      <c r="U26" s="164">
        <f t="shared" si="6"/>
        <v>0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129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">
      <c r="A27" s="155">
        <v>12</v>
      </c>
      <c r="B27" s="161" t="s">
        <v>130</v>
      </c>
      <c r="C27" s="192" t="s">
        <v>173</v>
      </c>
      <c r="D27" s="163" t="s">
        <v>127</v>
      </c>
      <c r="E27" s="170">
        <v>2</v>
      </c>
      <c r="F27" s="173"/>
      <c r="G27" s="174">
        <f t="shared" si="0"/>
        <v>0</v>
      </c>
      <c r="H27" s="173"/>
      <c r="I27" s="174">
        <f t="shared" si="1"/>
        <v>0</v>
      </c>
      <c r="J27" s="173"/>
      <c r="K27" s="174">
        <f t="shared" si="2"/>
        <v>0</v>
      </c>
      <c r="L27" s="174">
        <v>21</v>
      </c>
      <c r="M27" s="174">
        <f t="shared" si="3"/>
        <v>0</v>
      </c>
      <c r="N27" s="164">
        <v>4.4000000000000003E-3</v>
      </c>
      <c r="O27" s="164">
        <f t="shared" si="4"/>
        <v>8.8000000000000005E-3</v>
      </c>
      <c r="P27" s="164">
        <v>0</v>
      </c>
      <c r="Q27" s="164">
        <f t="shared" si="5"/>
        <v>0</v>
      </c>
      <c r="R27" s="164"/>
      <c r="S27" s="164"/>
      <c r="T27" s="165">
        <v>0</v>
      </c>
      <c r="U27" s="164">
        <f t="shared" si="6"/>
        <v>0</v>
      </c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129</v>
      </c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55">
        <v>13</v>
      </c>
      <c r="B28" s="161" t="s">
        <v>131</v>
      </c>
      <c r="C28" s="192" t="s">
        <v>174</v>
      </c>
      <c r="D28" s="163" t="s">
        <v>127</v>
      </c>
      <c r="E28" s="170">
        <v>4</v>
      </c>
      <c r="F28" s="173"/>
      <c r="G28" s="174">
        <f t="shared" si="0"/>
        <v>0</v>
      </c>
      <c r="H28" s="173"/>
      <c r="I28" s="174">
        <f t="shared" si="1"/>
        <v>0</v>
      </c>
      <c r="J28" s="173"/>
      <c r="K28" s="174">
        <f t="shared" si="2"/>
        <v>0</v>
      </c>
      <c r="L28" s="174">
        <v>21</v>
      </c>
      <c r="M28" s="174">
        <f t="shared" si="3"/>
        <v>0</v>
      </c>
      <c r="N28" s="164">
        <v>4.1999999999999997E-3</v>
      </c>
      <c r="O28" s="164">
        <f t="shared" si="4"/>
        <v>1.6799999999999999E-2</v>
      </c>
      <c r="P28" s="164">
        <v>0</v>
      </c>
      <c r="Q28" s="164">
        <f t="shared" si="5"/>
        <v>0</v>
      </c>
      <c r="R28" s="164"/>
      <c r="S28" s="164"/>
      <c r="T28" s="165">
        <v>0</v>
      </c>
      <c r="U28" s="164">
        <f t="shared" si="6"/>
        <v>0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129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">
      <c r="A29" s="155">
        <v>14</v>
      </c>
      <c r="B29" s="161" t="s">
        <v>132</v>
      </c>
      <c r="C29" s="192" t="s">
        <v>133</v>
      </c>
      <c r="D29" s="163" t="s">
        <v>127</v>
      </c>
      <c r="E29" s="170">
        <v>5</v>
      </c>
      <c r="F29" s="173"/>
      <c r="G29" s="174">
        <f t="shared" si="0"/>
        <v>0</v>
      </c>
      <c r="H29" s="173"/>
      <c r="I29" s="174">
        <f t="shared" si="1"/>
        <v>0</v>
      </c>
      <c r="J29" s="173"/>
      <c r="K29" s="174">
        <f t="shared" si="2"/>
        <v>0</v>
      </c>
      <c r="L29" s="174">
        <v>21</v>
      </c>
      <c r="M29" s="174">
        <f t="shared" si="3"/>
        <v>0</v>
      </c>
      <c r="N29" s="164">
        <v>2.1000000000000001E-4</v>
      </c>
      <c r="O29" s="164">
        <f t="shared" si="4"/>
        <v>1.0499999999999999E-3</v>
      </c>
      <c r="P29" s="164">
        <v>0</v>
      </c>
      <c r="Q29" s="164">
        <f t="shared" si="5"/>
        <v>0</v>
      </c>
      <c r="R29" s="164"/>
      <c r="S29" s="164"/>
      <c r="T29" s="165">
        <v>1.278</v>
      </c>
      <c r="U29" s="164">
        <f t="shared" si="6"/>
        <v>6.39</v>
      </c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101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outlineLevel="1" x14ac:dyDescent="0.2">
      <c r="A30" s="155">
        <v>15</v>
      </c>
      <c r="B30" s="161" t="s">
        <v>134</v>
      </c>
      <c r="C30" s="192" t="s">
        <v>175</v>
      </c>
      <c r="D30" s="163" t="s">
        <v>127</v>
      </c>
      <c r="E30" s="170">
        <v>5</v>
      </c>
      <c r="F30" s="173"/>
      <c r="G30" s="174">
        <f t="shared" si="0"/>
        <v>0</v>
      </c>
      <c r="H30" s="173"/>
      <c r="I30" s="174">
        <f t="shared" si="1"/>
        <v>0</v>
      </c>
      <c r="J30" s="173"/>
      <c r="K30" s="174">
        <f t="shared" si="2"/>
        <v>0</v>
      </c>
      <c r="L30" s="174">
        <v>21</v>
      </c>
      <c r="M30" s="174">
        <f t="shared" si="3"/>
        <v>0</v>
      </c>
      <c r="N30" s="164">
        <v>4.0000000000000001E-3</v>
      </c>
      <c r="O30" s="164">
        <f t="shared" si="4"/>
        <v>0.02</v>
      </c>
      <c r="P30" s="164">
        <v>0</v>
      </c>
      <c r="Q30" s="164">
        <f t="shared" si="5"/>
        <v>0</v>
      </c>
      <c r="R30" s="164"/>
      <c r="S30" s="164"/>
      <c r="T30" s="165">
        <v>0</v>
      </c>
      <c r="U30" s="164">
        <f t="shared" si="6"/>
        <v>0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129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">
      <c r="A31" s="155">
        <v>16</v>
      </c>
      <c r="B31" s="161" t="s">
        <v>135</v>
      </c>
      <c r="C31" s="192" t="s">
        <v>136</v>
      </c>
      <c r="D31" s="163" t="s">
        <v>127</v>
      </c>
      <c r="E31" s="170">
        <v>1</v>
      </c>
      <c r="F31" s="173"/>
      <c r="G31" s="174">
        <f t="shared" si="0"/>
        <v>0</v>
      </c>
      <c r="H31" s="173"/>
      <c r="I31" s="174">
        <f t="shared" si="1"/>
        <v>0</v>
      </c>
      <c r="J31" s="173"/>
      <c r="K31" s="174">
        <f t="shared" si="2"/>
        <v>0</v>
      </c>
      <c r="L31" s="174">
        <v>21</v>
      </c>
      <c r="M31" s="174">
        <f t="shared" si="3"/>
        <v>0</v>
      </c>
      <c r="N31" s="164">
        <v>1.9000000000000001E-4</v>
      </c>
      <c r="O31" s="164">
        <f t="shared" si="4"/>
        <v>1.9000000000000001E-4</v>
      </c>
      <c r="P31" s="164">
        <v>0</v>
      </c>
      <c r="Q31" s="164">
        <f t="shared" si="5"/>
        <v>0</v>
      </c>
      <c r="R31" s="164"/>
      <c r="S31" s="164"/>
      <c r="T31" s="165">
        <v>1.3979999999999999</v>
      </c>
      <c r="U31" s="164">
        <f t="shared" si="6"/>
        <v>1.4</v>
      </c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101</v>
      </c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">
      <c r="A32" s="155">
        <v>17</v>
      </c>
      <c r="B32" s="161" t="s">
        <v>137</v>
      </c>
      <c r="C32" s="192" t="s">
        <v>176</v>
      </c>
      <c r="D32" s="163" t="s">
        <v>127</v>
      </c>
      <c r="E32" s="170">
        <v>1</v>
      </c>
      <c r="F32" s="173"/>
      <c r="G32" s="174">
        <f t="shared" si="0"/>
        <v>0</v>
      </c>
      <c r="H32" s="173"/>
      <c r="I32" s="174">
        <f t="shared" si="1"/>
        <v>0</v>
      </c>
      <c r="J32" s="173"/>
      <c r="K32" s="174">
        <f t="shared" si="2"/>
        <v>0</v>
      </c>
      <c r="L32" s="174">
        <v>21</v>
      </c>
      <c r="M32" s="174">
        <f t="shared" si="3"/>
        <v>0</v>
      </c>
      <c r="N32" s="164">
        <v>1.7000000000000001E-2</v>
      </c>
      <c r="O32" s="164">
        <f t="shared" si="4"/>
        <v>1.7000000000000001E-2</v>
      </c>
      <c r="P32" s="164">
        <v>0</v>
      </c>
      <c r="Q32" s="164">
        <f t="shared" si="5"/>
        <v>0</v>
      </c>
      <c r="R32" s="164"/>
      <c r="S32" s="164"/>
      <c r="T32" s="165">
        <v>0</v>
      </c>
      <c r="U32" s="164">
        <f t="shared" si="6"/>
        <v>0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129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">
      <c r="A33" s="155">
        <v>18</v>
      </c>
      <c r="B33" s="161" t="s">
        <v>138</v>
      </c>
      <c r="C33" s="192" t="s">
        <v>139</v>
      </c>
      <c r="D33" s="163" t="s">
        <v>127</v>
      </c>
      <c r="E33" s="170">
        <v>3</v>
      </c>
      <c r="F33" s="173"/>
      <c r="G33" s="174">
        <f t="shared" si="0"/>
        <v>0</v>
      </c>
      <c r="H33" s="173"/>
      <c r="I33" s="174">
        <f t="shared" si="1"/>
        <v>0</v>
      </c>
      <c r="J33" s="173"/>
      <c r="K33" s="174">
        <f t="shared" si="2"/>
        <v>0</v>
      </c>
      <c r="L33" s="174">
        <v>21</v>
      </c>
      <c r="M33" s="174">
        <f t="shared" si="3"/>
        <v>0</v>
      </c>
      <c r="N33" s="164">
        <v>2.2000000000000001E-4</v>
      </c>
      <c r="O33" s="164">
        <f t="shared" si="4"/>
        <v>6.6E-4</v>
      </c>
      <c r="P33" s="164">
        <v>0</v>
      </c>
      <c r="Q33" s="164">
        <f t="shared" si="5"/>
        <v>0</v>
      </c>
      <c r="R33" s="164"/>
      <c r="S33" s="164"/>
      <c r="T33" s="165">
        <v>1.554</v>
      </c>
      <c r="U33" s="164">
        <f t="shared" si="6"/>
        <v>4.66</v>
      </c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101</v>
      </c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">
      <c r="A34" s="155">
        <v>19</v>
      </c>
      <c r="B34" s="161" t="s">
        <v>140</v>
      </c>
      <c r="C34" s="192" t="s">
        <v>177</v>
      </c>
      <c r="D34" s="163" t="s">
        <v>127</v>
      </c>
      <c r="E34" s="170">
        <v>3</v>
      </c>
      <c r="F34" s="173"/>
      <c r="G34" s="174">
        <f t="shared" si="0"/>
        <v>0</v>
      </c>
      <c r="H34" s="173"/>
      <c r="I34" s="174">
        <f t="shared" si="1"/>
        <v>0</v>
      </c>
      <c r="J34" s="173"/>
      <c r="K34" s="174">
        <f t="shared" si="2"/>
        <v>0</v>
      </c>
      <c r="L34" s="174">
        <v>21</v>
      </c>
      <c r="M34" s="174">
        <f t="shared" si="3"/>
        <v>0</v>
      </c>
      <c r="N34" s="164">
        <v>1.8499999999999999E-2</v>
      </c>
      <c r="O34" s="164">
        <f t="shared" si="4"/>
        <v>5.5500000000000001E-2</v>
      </c>
      <c r="P34" s="164">
        <v>0</v>
      </c>
      <c r="Q34" s="164">
        <f t="shared" si="5"/>
        <v>0</v>
      </c>
      <c r="R34" s="164"/>
      <c r="S34" s="164"/>
      <c r="T34" s="165">
        <v>0</v>
      </c>
      <c r="U34" s="164">
        <f t="shared" si="6"/>
        <v>0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129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55">
        <v>20</v>
      </c>
      <c r="B35" s="161" t="s">
        <v>141</v>
      </c>
      <c r="C35" s="192" t="s">
        <v>142</v>
      </c>
      <c r="D35" s="163" t="s">
        <v>127</v>
      </c>
      <c r="E35" s="170">
        <v>1</v>
      </c>
      <c r="F35" s="173"/>
      <c r="G35" s="174">
        <f t="shared" si="0"/>
        <v>0</v>
      </c>
      <c r="H35" s="173"/>
      <c r="I35" s="174">
        <f t="shared" si="1"/>
        <v>0</v>
      </c>
      <c r="J35" s="173"/>
      <c r="K35" s="174">
        <f t="shared" si="2"/>
        <v>0</v>
      </c>
      <c r="L35" s="174">
        <v>21</v>
      </c>
      <c r="M35" s="174">
        <f t="shared" si="3"/>
        <v>0</v>
      </c>
      <c r="N35" s="164">
        <v>4.0999999999999999E-4</v>
      </c>
      <c r="O35" s="164">
        <f t="shared" si="4"/>
        <v>4.0999999999999999E-4</v>
      </c>
      <c r="P35" s="164">
        <v>0</v>
      </c>
      <c r="Q35" s="164">
        <f t="shared" si="5"/>
        <v>0</v>
      </c>
      <c r="R35" s="164"/>
      <c r="S35" s="164"/>
      <c r="T35" s="165">
        <v>1.8660000000000001</v>
      </c>
      <c r="U35" s="164">
        <f t="shared" si="6"/>
        <v>1.87</v>
      </c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101</v>
      </c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">
      <c r="A36" s="155">
        <v>21</v>
      </c>
      <c r="B36" s="161" t="s">
        <v>143</v>
      </c>
      <c r="C36" s="192" t="s">
        <v>178</v>
      </c>
      <c r="D36" s="163" t="s">
        <v>127</v>
      </c>
      <c r="E36" s="170">
        <v>1</v>
      </c>
      <c r="F36" s="173"/>
      <c r="G36" s="174">
        <f t="shared" si="0"/>
        <v>0</v>
      </c>
      <c r="H36" s="173"/>
      <c r="I36" s="174">
        <f t="shared" si="1"/>
        <v>0</v>
      </c>
      <c r="J36" s="173"/>
      <c r="K36" s="174">
        <f t="shared" si="2"/>
        <v>0</v>
      </c>
      <c r="L36" s="174">
        <v>21</v>
      </c>
      <c r="M36" s="174">
        <f t="shared" si="3"/>
        <v>0</v>
      </c>
      <c r="N36" s="164">
        <v>2.4500000000000001E-2</v>
      </c>
      <c r="O36" s="164">
        <f t="shared" si="4"/>
        <v>2.4500000000000001E-2</v>
      </c>
      <c r="P36" s="164">
        <v>0</v>
      </c>
      <c r="Q36" s="164">
        <f t="shared" si="5"/>
        <v>0</v>
      </c>
      <c r="R36" s="164"/>
      <c r="S36" s="164"/>
      <c r="T36" s="165">
        <v>0</v>
      </c>
      <c r="U36" s="164">
        <f t="shared" si="6"/>
        <v>0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129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55">
        <v>22</v>
      </c>
      <c r="B37" s="161" t="s">
        <v>144</v>
      </c>
      <c r="C37" s="192" t="s">
        <v>145</v>
      </c>
      <c r="D37" s="163" t="s">
        <v>127</v>
      </c>
      <c r="E37" s="170">
        <v>4</v>
      </c>
      <c r="F37" s="173"/>
      <c r="G37" s="174">
        <f t="shared" si="0"/>
        <v>0</v>
      </c>
      <c r="H37" s="173"/>
      <c r="I37" s="174">
        <f t="shared" si="1"/>
        <v>0</v>
      </c>
      <c r="J37" s="173"/>
      <c r="K37" s="174">
        <f t="shared" si="2"/>
        <v>0</v>
      </c>
      <c r="L37" s="174">
        <v>21</v>
      </c>
      <c r="M37" s="174">
        <f t="shared" si="3"/>
        <v>0</v>
      </c>
      <c r="N37" s="164">
        <v>2.7799999999999999E-3</v>
      </c>
      <c r="O37" s="164">
        <f t="shared" si="4"/>
        <v>1.112E-2</v>
      </c>
      <c r="P37" s="164">
        <v>0</v>
      </c>
      <c r="Q37" s="164">
        <f t="shared" si="5"/>
        <v>0</v>
      </c>
      <c r="R37" s="164"/>
      <c r="S37" s="164"/>
      <c r="T37" s="165">
        <v>2.1280000000000001</v>
      </c>
      <c r="U37" s="164">
        <f t="shared" si="6"/>
        <v>8.51</v>
      </c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101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outlineLevel="1" x14ac:dyDescent="0.2">
      <c r="A38" s="155">
        <v>23</v>
      </c>
      <c r="B38" s="161" t="s">
        <v>146</v>
      </c>
      <c r="C38" s="192" t="s">
        <v>179</v>
      </c>
      <c r="D38" s="163" t="s">
        <v>127</v>
      </c>
      <c r="E38" s="170">
        <v>4</v>
      </c>
      <c r="F38" s="173"/>
      <c r="G38" s="174">
        <f t="shared" si="0"/>
        <v>0</v>
      </c>
      <c r="H38" s="173"/>
      <c r="I38" s="174">
        <f t="shared" si="1"/>
        <v>0</v>
      </c>
      <c r="J38" s="173"/>
      <c r="K38" s="174">
        <f t="shared" si="2"/>
        <v>0</v>
      </c>
      <c r="L38" s="174">
        <v>21</v>
      </c>
      <c r="M38" s="174">
        <f t="shared" si="3"/>
        <v>0</v>
      </c>
      <c r="N38" s="164">
        <v>3.5499999999999997E-2</v>
      </c>
      <c r="O38" s="164">
        <f t="shared" si="4"/>
        <v>0.14199999999999999</v>
      </c>
      <c r="P38" s="164">
        <v>0</v>
      </c>
      <c r="Q38" s="164">
        <f t="shared" si="5"/>
        <v>0</v>
      </c>
      <c r="R38" s="164"/>
      <c r="S38" s="164"/>
      <c r="T38" s="165">
        <v>0</v>
      </c>
      <c r="U38" s="164">
        <f t="shared" si="6"/>
        <v>0</v>
      </c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129</v>
      </c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outlineLevel="1" x14ac:dyDescent="0.2">
      <c r="A39" s="155">
        <v>24</v>
      </c>
      <c r="B39" s="161" t="s">
        <v>147</v>
      </c>
      <c r="C39" s="192" t="s">
        <v>148</v>
      </c>
      <c r="D39" s="163" t="s">
        <v>127</v>
      </c>
      <c r="E39" s="170">
        <v>22</v>
      </c>
      <c r="F39" s="173"/>
      <c r="G39" s="174">
        <f t="shared" si="0"/>
        <v>0</v>
      </c>
      <c r="H39" s="173"/>
      <c r="I39" s="174">
        <f t="shared" si="1"/>
        <v>0</v>
      </c>
      <c r="J39" s="173"/>
      <c r="K39" s="174">
        <f t="shared" si="2"/>
        <v>0</v>
      </c>
      <c r="L39" s="174">
        <v>21</v>
      </c>
      <c r="M39" s="174">
        <f t="shared" si="3"/>
        <v>0</v>
      </c>
      <c r="N39" s="164">
        <v>0</v>
      </c>
      <c r="O39" s="164">
        <f t="shared" si="4"/>
        <v>0</v>
      </c>
      <c r="P39" s="164">
        <v>0</v>
      </c>
      <c r="Q39" s="164">
        <f t="shared" si="5"/>
        <v>0</v>
      </c>
      <c r="R39" s="164"/>
      <c r="S39" s="164"/>
      <c r="T39" s="165">
        <v>0.97899999999999998</v>
      </c>
      <c r="U39" s="164">
        <f t="shared" si="6"/>
        <v>21.54</v>
      </c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101</v>
      </c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">
      <c r="A40" s="155">
        <v>25</v>
      </c>
      <c r="B40" s="161" t="s">
        <v>149</v>
      </c>
      <c r="C40" s="192" t="s">
        <v>180</v>
      </c>
      <c r="D40" s="163" t="s">
        <v>127</v>
      </c>
      <c r="E40" s="170">
        <v>8</v>
      </c>
      <c r="F40" s="173"/>
      <c r="G40" s="174">
        <f t="shared" si="0"/>
        <v>0</v>
      </c>
      <c r="H40" s="173"/>
      <c r="I40" s="174">
        <f t="shared" si="1"/>
        <v>0</v>
      </c>
      <c r="J40" s="173"/>
      <c r="K40" s="174">
        <f t="shared" si="2"/>
        <v>0</v>
      </c>
      <c r="L40" s="174">
        <v>21</v>
      </c>
      <c r="M40" s="174">
        <f t="shared" si="3"/>
        <v>0</v>
      </c>
      <c r="N40" s="164">
        <v>3.3E-3</v>
      </c>
      <c r="O40" s="164">
        <f t="shared" si="4"/>
        <v>2.64E-2</v>
      </c>
      <c r="P40" s="164">
        <v>0</v>
      </c>
      <c r="Q40" s="164">
        <f t="shared" si="5"/>
        <v>0</v>
      </c>
      <c r="R40" s="164"/>
      <c r="S40" s="164"/>
      <c r="T40" s="165">
        <v>0</v>
      </c>
      <c r="U40" s="164">
        <f t="shared" si="6"/>
        <v>0</v>
      </c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129</v>
      </c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outlineLevel="1" x14ac:dyDescent="0.2">
      <c r="A41" s="155">
        <v>26</v>
      </c>
      <c r="B41" s="161" t="s">
        <v>150</v>
      </c>
      <c r="C41" s="192" t="s">
        <v>181</v>
      </c>
      <c r="D41" s="163" t="s">
        <v>127</v>
      </c>
      <c r="E41" s="170">
        <v>10</v>
      </c>
      <c r="F41" s="173"/>
      <c r="G41" s="174">
        <f t="shared" si="0"/>
        <v>0</v>
      </c>
      <c r="H41" s="173"/>
      <c r="I41" s="174">
        <f t="shared" si="1"/>
        <v>0</v>
      </c>
      <c r="J41" s="173"/>
      <c r="K41" s="174">
        <f t="shared" si="2"/>
        <v>0</v>
      </c>
      <c r="L41" s="174">
        <v>21</v>
      </c>
      <c r="M41" s="174">
        <f t="shared" si="3"/>
        <v>0</v>
      </c>
      <c r="N41" s="164">
        <v>7.3000000000000001E-3</v>
      </c>
      <c r="O41" s="164">
        <f t="shared" si="4"/>
        <v>7.2999999999999995E-2</v>
      </c>
      <c r="P41" s="164">
        <v>0</v>
      </c>
      <c r="Q41" s="164">
        <f t="shared" si="5"/>
        <v>0</v>
      </c>
      <c r="R41" s="164"/>
      <c r="S41" s="164"/>
      <c r="T41" s="165">
        <v>0</v>
      </c>
      <c r="U41" s="164">
        <f t="shared" si="6"/>
        <v>0</v>
      </c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129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outlineLevel="1" x14ac:dyDescent="0.2">
      <c r="A42" s="155">
        <v>27</v>
      </c>
      <c r="B42" s="161" t="s">
        <v>151</v>
      </c>
      <c r="C42" s="192" t="s">
        <v>182</v>
      </c>
      <c r="D42" s="163" t="s">
        <v>127</v>
      </c>
      <c r="E42" s="170">
        <v>4</v>
      </c>
      <c r="F42" s="173"/>
      <c r="G42" s="174">
        <f t="shared" si="0"/>
        <v>0</v>
      </c>
      <c r="H42" s="173"/>
      <c r="I42" s="174">
        <f t="shared" si="1"/>
        <v>0</v>
      </c>
      <c r="J42" s="173"/>
      <c r="K42" s="174">
        <f t="shared" si="2"/>
        <v>0</v>
      </c>
      <c r="L42" s="174">
        <v>21</v>
      </c>
      <c r="M42" s="174">
        <f t="shared" si="3"/>
        <v>0</v>
      </c>
      <c r="N42" s="164">
        <v>7.3000000000000001E-3</v>
      </c>
      <c r="O42" s="164">
        <f t="shared" si="4"/>
        <v>2.92E-2</v>
      </c>
      <c r="P42" s="164">
        <v>0</v>
      </c>
      <c r="Q42" s="164">
        <f t="shared" si="5"/>
        <v>0</v>
      </c>
      <c r="R42" s="164"/>
      <c r="S42" s="164"/>
      <c r="T42" s="165">
        <v>0</v>
      </c>
      <c r="U42" s="164">
        <f t="shared" si="6"/>
        <v>0</v>
      </c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129</v>
      </c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x14ac:dyDescent="0.2">
      <c r="A43" s="156" t="s">
        <v>96</v>
      </c>
      <c r="B43" s="162" t="s">
        <v>67</v>
      </c>
      <c r="C43" s="194" t="s">
        <v>68</v>
      </c>
      <c r="D43" s="167"/>
      <c r="E43" s="172"/>
      <c r="F43" s="175"/>
      <c r="G43" s="175">
        <f>SUMIF(AE44:AE45,"&lt;&gt;NOR",G44:G45)</f>
        <v>0</v>
      </c>
      <c r="H43" s="175"/>
      <c r="I43" s="175">
        <f>SUM(I44:I45)</f>
        <v>0</v>
      </c>
      <c r="J43" s="175"/>
      <c r="K43" s="175">
        <f>SUM(K44:K45)</f>
        <v>0</v>
      </c>
      <c r="L43" s="175"/>
      <c r="M43" s="175">
        <f>SUM(M44:M45)</f>
        <v>0</v>
      </c>
      <c r="N43" s="168"/>
      <c r="O43" s="168">
        <f>SUM(O44:O45)</f>
        <v>0</v>
      </c>
      <c r="P43" s="168"/>
      <c r="Q43" s="168">
        <f>SUM(Q44:Q45)</f>
        <v>0</v>
      </c>
      <c r="R43" s="168"/>
      <c r="S43" s="168"/>
      <c r="T43" s="169"/>
      <c r="U43" s="168">
        <f>SUM(U44:U45)</f>
        <v>21.35</v>
      </c>
      <c r="AE43" t="s">
        <v>97</v>
      </c>
    </row>
    <row r="44" spans="1:60" outlineLevel="1" x14ac:dyDescent="0.2">
      <c r="A44" s="155">
        <v>28</v>
      </c>
      <c r="B44" s="161" t="s">
        <v>152</v>
      </c>
      <c r="C44" s="192" t="s">
        <v>153</v>
      </c>
      <c r="D44" s="163" t="s">
        <v>154</v>
      </c>
      <c r="E44" s="170">
        <v>15.67727</v>
      </c>
      <c r="F44" s="173"/>
      <c r="G44" s="174">
        <f>ROUND(E44*F44,2)</f>
        <v>0</v>
      </c>
      <c r="H44" s="173"/>
      <c r="I44" s="174">
        <f>ROUND(E44*H44,2)</f>
        <v>0</v>
      </c>
      <c r="J44" s="173"/>
      <c r="K44" s="174">
        <f>ROUND(E44*J44,2)</f>
        <v>0</v>
      </c>
      <c r="L44" s="174">
        <v>21</v>
      </c>
      <c r="M44" s="174">
        <f>G44*(1+L44/100)</f>
        <v>0</v>
      </c>
      <c r="N44" s="164">
        <v>0</v>
      </c>
      <c r="O44" s="164">
        <f>ROUND(E44*N44,5)</f>
        <v>0</v>
      </c>
      <c r="P44" s="164">
        <v>0</v>
      </c>
      <c r="Q44" s="164">
        <f>ROUND(E44*P44,5)</f>
        <v>0</v>
      </c>
      <c r="R44" s="164"/>
      <c r="S44" s="164"/>
      <c r="T44" s="165">
        <v>1.3620000000000001</v>
      </c>
      <c r="U44" s="164">
        <f>ROUND(E44*T44,2)</f>
        <v>21.35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101</v>
      </c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">
      <c r="A45" s="155"/>
      <c r="B45" s="161"/>
      <c r="C45" s="193" t="s">
        <v>155</v>
      </c>
      <c r="D45" s="166"/>
      <c r="E45" s="171">
        <v>15.67727</v>
      </c>
      <c r="F45" s="174"/>
      <c r="G45" s="174"/>
      <c r="H45" s="174"/>
      <c r="I45" s="174"/>
      <c r="J45" s="174"/>
      <c r="K45" s="174"/>
      <c r="L45" s="174"/>
      <c r="M45" s="174"/>
      <c r="N45" s="164"/>
      <c r="O45" s="164"/>
      <c r="P45" s="164"/>
      <c r="Q45" s="164"/>
      <c r="R45" s="164"/>
      <c r="S45" s="164"/>
      <c r="T45" s="165"/>
      <c r="U45" s="164"/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103</v>
      </c>
      <c r="AF45" s="154">
        <v>0</v>
      </c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x14ac:dyDescent="0.2">
      <c r="A46" s="156" t="s">
        <v>96</v>
      </c>
      <c r="B46" s="162" t="s">
        <v>69</v>
      </c>
      <c r="C46" s="194" t="s">
        <v>26</v>
      </c>
      <c r="D46" s="167"/>
      <c r="E46" s="172"/>
      <c r="F46" s="175"/>
      <c r="G46" s="175">
        <f>SUMIF(AE47:AE51,"&lt;&gt;NOR",G47:G51)</f>
        <v>0</v>
      </c>
      <c r="H46" s="175"/>
      <c r="I46" s="175">
        <f>SUM(I47:I51)</f>
        <v>0</v>
      </c>
      <c r="J46" s="175"/>
      <c r="K46" s="175">
        <f>SUM(K47:K51)</f>
        <v>0</v>
      </c>
      <c r="L46" s="175"/>
      <c r="M46" s="175">
        <f>SUM(M47:M51)</f>
        <v>0</v>
      </c>
      <c r="N46" s="168"/>
      <c r="O46" s="168">
        <f>SUM(O47:O51)</f>
        <v>0</v>
      </c>
      <c r="P46" s="168"/>
      <c r="Q46" s="168">
        <f>SUM(Q47:Q51)</f>
        <v>0</v>
      </c>
      <c r="R46" s="168"/>
      <c r="S46" s="168"/>
      <c r="T46" s="169"/>
      <c r="U46" s="168">
        <f>SUM(U47:U51)</f>
        <v>0</v>
      </c>
      <c r="AE46" t="s">
        <v>97</v>
      </c>
    </row>
    <row r="47" spans="1:60" outlineLevel="1" x14ac:dyDescent="0.2">
      <c r="A47" s="155">
        <v>29</v>
      </c>
      <c r="B47" s="161" t="s">
        <v>156</v>
      </c>
      <c r="C47" s="192" t="s">
        <v>157</v>
      </c>
      <c r="D47" s="163" t="s">
        <v>158</v>
      </c>
      <c r="E47" s="170">
        <v>1</v>
      </c>
      <c r="F47" s="173"/>
      <c r="G47" s="174">
        <f t="shared" ref="G47:G51" si="7">ROUND(E47*F47,2)</f>
        <v>0</v>
      </c>
      <c r="H47" s="173"/>
      <c r="I47" s="174">
        <f t="shared" ref="I47:I51" si="8">ROUND(E47*H47,2)</f>
        <v>0</v>
      </c>
      <c r="J47" s="173"/>
      <c r="K47" s="174">
        <f t="shared" ref="K47:K51" si="9">ROUND(E47*J47,2)</f>
        <v>0</v>
      </c>
      <c r="L47" s="174">
        <v>21</v>
      </c>
      <c r="M47" s="174">
        <f t="shared" ref="M47:M51" si="10">G47*(1+L47/100)</f>
        <v>0</v>
      </c>
      <c r="N47" s="164">
        <v>0</v>
      </c>
      <c r="O47" s="164">
        <f t="shared" ref="O47:O51" si="11">ROUND(E47*N47,5)</f>
        <v>0</v>
      </c>
      <c r="P47" s="164">
        <v>0</v>
      </c>
      <c r="Q47" s="164">
        <f t="shared" ref="Q47:Q51" si="12">ROUND(E47*P47,5)</f>
        <v>0</v>
      </c>
      <c r="R47" s="164"/>
      <c r="S47" s="164"/>
      <c r="T47" s="165">
        <v>0</v>
      </c>
      <c r="U47" s="164">
        <f t="shared" ref="U47:U51" si="13">ROUND(E47*T47,2)</f>
        <v>0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101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outlineLevel="1" x14ac:dyDescent="0.2">
      <c r="A48" s="155">
        <v>30</v>
      </c>
      <c r="B48" s="161" t="s">
        <v>159</v>
      </c>
      <c r="C48" s="192" t="s">
        <v>160</v>
      </c>
      <c r="D48" s="163" t="s">
        <v>158</v>
      </c>
      <c r="E48" s="170">
        <v>1</v>
      </c>
      <c r="F48" s="173"/>
      <c r="G48" s="174">
        <f t="shared" si="7"/>
        <v>0</v>
      </c>
      <c r="H48" s="173"/>
      <c r="I48" s="174">
        <f t="shared" si="8"/>
        <v>0</v>
      </c>
      <c r="J48" s="173"/>
      <c r="K48" s="174">
        <f t="shared" si="9"/>
        <v>0</v>
      </c>
      <c r="L48" s="174">
        <v>21</v>
      </c>
      <c r="M48" s="174">
        <f t="shared" si="10"/>
        <v>0</v>
      </c>
      <c r="N48" s="164">
        <v>0</v>
      </c>
      <c r="O48" s="164">
        <f t="shared" si="11"/>
        <v>0</v>
      </c>
      <c r="P48" s="164">
        <v>0</v>
      </c>
      <c r="Q48" s="164">
        <f t="shared" si="12"/>
        <v>0</v>
      </c>
      <c r="R48" s="164"/>
      <c r="S48" s="164"/>
      <c r="T48" s="165">
        <v>0</v>
      </c>
      <c r="U48" s="164">
        <f t="shared" si="13"/>
        <v>0</v>
      </c>
      <c r="V48" s="154"/>
      <c r="W48" s="154"/>
      <c r="X48" s="154"/>
      <c r="Y48" s="154"/>
      <c r="Z48" s="154"/>
      <c r="AA48" s="154"/>
      <c r="AB48" s="154"/>
      <c r="AC48" s="154"/>
      <c r="AD48" s="154"/>
      <c r="AE48" s="154" t="s">
        <v>101</v>
      </c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outlineLevel="1" x14ac:dyDescent="0.2">
      <c r="A49" s="155">
        <v>31</v>
      </c>
      <c r="B49" s="161" t="s">
        <v>161</v>
      </c>
      <c r="C49" s="192" t="s">
        <v>162</v>
      </c>
      <c r="D49" s="163" t="s">
        <v>158</v>
      </c>
      <c r="E49" s="170">
        <v>1</v>
      </c>
      <c r="F49" s="173"/>
      <c r="G49" s="174">
        <f t="shared" si="7"/>
        <v>0</v>
      </c>
      <c r="H49" s="173"/>
      <c r="I49" s="174">
        <f t="shared" si="8"/>
        <v>0</v>
      </c>
      <c r="J49" s="173"/>
      <c r="K49" s="174">
        <f t="shared" si="9"/>
        <v>0</v>
      </c>
      <c r="L49" s="174">
        <v>21</v>
      </c>
      <c r="M49" s="174">
        <f t="shared" si="10"/>
        <v>0</v>
      </c>
      <c r="N49" s="164">
        <v>0</v>
      </c>
      <c r="O49" s="164">
        <f t="shared" si="11"/>
        <v>0</v>
      </c>
      <c r="P49" s="164">
        <v>0</v>
      </c>
      <c r="Q49" s="164">
        <f t="shared" si="12"/>
        <v>0</v>
      </c>
      <c r="R49" s="164"/>
      <c r="S49" s="164"/>
      <c r="T49" s="165">
        <v>0</v>
      </c>
      <c r="U49" s="164">
        <f t="shared" si="13"/>
        <v>0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101</v>
      </c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outlineLevel="1" x14ac:dyDescent="0.2">
      <c r="A50" s="155">
        <v>32</v>
      </c>
      <c r="B50" s="161" t="s">
        <v>163</v>
      </c>
      <c r="C50" s="192" t="s">
        <v>164</v>
      </c>
      <c r="D50" s="163" t="s">
        <v>158</v>
      </c>
      <c r="E50" s="170">
        <v>1</v>
      </c>
      <c r="F50" s="173"/>
      <c r="G50" s="174">
        <f t="shared" si="7"/>
        <v>0</v>
      </c>
      <c r="H50" s="173"/>
      <c r="I50" s="174">
        <f t="shared" si="8"/>
        <v>0</v>
      </c>
      <c r="J50" s="173"/>
      <c r="K50" s="174">
        <f t="shared" si="9"/>
        <v>0</v>
      </c>
      <c r="L50" s="174">
        <v>21</v>
      </c>
      <c r="M50" s="174">
        <f t="shared" si="10"/>
        <v>0</v>
      </c>
      <c r="N50" s="164">
        <v>0</v>
      </c>
      <c r="O50" s="164">
        <f t="shared" si="11"/>
        <v>0</v>
      </c>
      <c r="P50" s="164">
        <v>0</v>
      </c>
      <c r="Q50" s="164">
        <f t="shared" si="12"/>
        <v>0</v>
      </c>
      <c r="R50" s="164"/>
      <c r="S50" s="164"/>
      <c r="T50" s="165">
        <v>0</v>
      </c>
      <c r="U50" s="164">
        <f t="shared" si="13"/>
        <v>0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101</v>
      </c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ht="22.5" outlineLevel="1" x14ac:dyDescent="0.2">
      <c r="A51" s="155">
        <v>33</v>
      </c>
      <c r="B51" s="184" t="s">
        <v>165</v>
      </c>
      <c r="C51" s="195" t="s">
        <v>166</v>
      </c>
      <c r="D51" s="185" t="s">
        <v>158</v>
      </c>
      <c r="E51" s="186">
        <v>22</v>
      </c>
      <c r="F51" s="173"/>
      <c r="G51" s="187">
        <f t="shared" si="7"/>
        <v>0</v>
      </c>
      <c r="H51" s="173"/>
      <c r="I51" s="174">
        <f t="shared" si="8"/>
        <v>0</v>
      </c>
      <c r="J51" s="173"/>
      <c r="K51" s="174">
        <f t="shared" si="9"/>
        <v>0</v>
      </c>
      <c r="L51" s="174">
        <v>21</v>
      </c>
      <c r="M51" s="174">
        <f t="shared" si="10"/>
        <v>0</v>
      </c>
      <c r="N51" s="164">
        <v>0</v>
      </c>
      <c r="O51" s="164">
        <f t="shared" si="11"/>
        <v>0</v>
      </c>
      <c r="P51" s="164">
        <v>0</v>
      </c>
      <c r="Q51" s="164">
        <f t="shared" si="12"/>
        <v>0</v>
      </c>
      <c r="R51" s="164"/>
      <c r="S51" s="164"/>
      <c r="T51" s="165">
        <v>0</v>
      </c>
      <c r="U51" s="164">
        <f t="shared" si="13"/>
        <v>0</v>
      </c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101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x14ac:dyDescent="0.2">
      <c r="A52" s="6"/>
      <c r="B52" s="7" t="s">
        <v>167</v>
      </c>
      <c r="C52" s="196" t="s">
        <v>167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AC52">
        <v>15</v>
      </c>
      <c r="AD52">
        <v>21</v>
      </c>
    </row>
    <row r="53" spans="1:60" x14ac:dyDescent="0.2">
      <c r="A53" s="188"/>
      <c r="B53" s="189">
        <v>26</v>
      </c>
      <c r="C53" s="197" t="s">
        <v>167</v>
      </c>
      <c r="D53" s="190"/>
      <c r="E53" s="190"/>
      <c r="F53" s="190"/>
      <c r="G53" s="191">
        <f>G8+G20+G23+G43+G46</f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AC53">
        <f>SUMIF(L7:L51,AC52,G7:G51)</f>
        <v>0</v>
      </c>
      <c r="AD53">
        <f>SUMIF(L7:L51,AD52,G7:G51)</f>
        <v>0</v>
      </c>
      <c r="AE53" t="s">
        <v>168</v>
      </c>
    </row>
    <row r="54" spans="1:60" x14ac:dyDescent="0.2">
      <c r="A54" s="6"/>
      <c r="B54" s="7" t="s">
        <v>167</v>
      </c>
      <c r="C54" s="196" t="s">
        <v>167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60" x14ac:dyDescent="0.2">
      <c r="A55" s="6"/>
      <c r="B55" s="7" t="s">
        <v>167</v>
      </c>
      <c r="C55" s="196" t="s">
        <v>167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60" x14ac:dyDescent="0.2">
      <c r="A56" s="271">
        <v>33</v>
      </c>
      <c r="B56" s="271"/>
      <c r="C56" s="27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60" x14ac:dyDescent="0.2">
      <c r="A57" s="252"/>
      <c r="B57" s="253"/>
      <c r="C57" s="254"/>
      <c r="D57" s="253"/>
      <c r="E57" s="253"/>
      <c r="F57" s="253"/>
      <c r="G57" s="25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AE57" t="s">
        <v>169</v>
      </c>
    </row>
    <row r="58" spans="1:60" x14ac:dyDescent="0.2">
      <c r="A58" s="256"/>
      <c r="B58" s="257"/>
      <c r="C58" s="258"/>
      <c r="D58" s="257"/>
      <c r="E58" s="257"/>
      <c r="F58" s="257"/>
      <c r="G58" s="25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60" x14ac:dyDescent="0.2">
      <c r="A59" s="256"/>
      <c r="B59" s="257"/>
      <c r="C59" s="258"/>
      <c r="D59" s="257"/>
      <c r="E59" s="257"/>
      <c r="F59" s="257"/>
      <c r="G59" s="259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60" x14ac:dyDescent="0.2">
      <c r="A60" s="256"/>
      <c r="B60" s="257"/>
      <c r="C60" s="258"/>
      <c r="D60" s="257"/>
      <c r="E60" s="257"/>
      <c r="F60" s="257"/>
      <c r="G60" s="259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60" x14ac:dyDescent="0.2">
      <c r="A61" s="260"/>
      <c r="B61" s="261"/>
      <c r="C61" s="262"/>
      <c r="D61" s="261"/>
      <c r="E61" s="261"/>
      <c r="F61" s="261"/>
      <c r="G61" s="263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60" x14ac:dyDescent="0.2">
      <c r="A62" s="6"/>
      <c r="B62" s="7" t="s">
        <v>167</v>
      </c>
      <c r="C62" s="196" t="s">
        <v>167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60" x14ac:dyDescent="0.2">
      <c r="C63" s="198"/>
      <c r="AE63" t="s">
        <v>170</v>
      </c>
    </row>
  </sheetData>
  <sheetProtection algorithmName="SHA-512" hashValue="AWRjorUMlKpAL3mF/ksmLJ02uSI7lVNXdetJYMl47SugPPqIn9rF9loQhxvl5vCxawl7akcC2OXaAp5MHlzhGA==" saltValue="kDKFyBWwK4R+Hmni7ANMyQ==" spinCount="100000" sheet="1" objects="1" scenarios="1"/>
  <mergeCells count="6">
    <mergeCell ref="A57:G61"/>
    <mergeCell ref="A1:G1"/>
    <mergeCell ref="C2:G2"/>
    <mergeCell ref="C3:G3"/>
    <mergeCell ref="C4:G4"/>
    <mergeCell ref="A56:C56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Terka</dc:creator>
  <cp:lastModifiedBy>Petr Šámal</cp:lastModifiedBy>
  <cp:lastPrinted>2014-02-28T09:52:57Z</cp:lastPrinted>
  <dcterms:created xsi:type="dcterms:W3CDTF">2009-04-08T07:15:50Z</dcterms:created>
  <dcterms:modified xsi:type="dcterms:W3CDTF">2021-12-09T09:35:26Z</dcterms:modified>
</cp:coreProperties>
</file>