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VZ - mimo NEN\2023_08 - Oprava ležatých rozvodů bud C\1 - ZD\"/>
    </mc:Choice>
  </mc:AlternateContent>
  <bookViews>
    <workbookView xWindow="0" yWindow="0" windowWidth="19935" windowHeight="924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Pol'!$A$1:$U$92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2" i="12" l="1"/>
  <c r="F39" i="1" s="1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5" i="12"/>
  <c r="G15" i="12" s="1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/>
  <c r="M24" i="12" s="1"/>
  <c r="I24" i="12"/>
  <c r="K24" i="12"/>
  <c r="O24" i="12"/>
  <c r="Q24" i="12"/>
  <c r="U24" i="12"/>
  <c r="F25" i="12"/>
  <c r="G25" i="12" s="1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 s="1"/>
  <c r="M42" i="12" s="1"/>
  <c r="I42" i="12"/>
  <c r="K42" i="12"/>
  <c r="O42" i="12"/>
  <c r="Q42" i="12"/>
  <c r="U42" i="12"/>
  <c r="F43" i="12"/>
  <c r="G43" i="12" s="1"/>
  <c r="M43" i="12" s="1"/>
  <c r="I43" i="12"/>
  <c r="K43" i="12"/>
  <c r="O43" i="12"/>
  <c r="Q43" i="12"/>
  <c r="U43" i="12"/>
  <c r="F44" i="12"/>
  <c r="G44" i="12"/>
  <c r="M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8" i="12"/>
  <c r="G48" i="12"/>
  <c r="M48" i="12" s="1"/>
  <c r="I48" i="12"/>
  <c r="K48" i="12"/>
  <c r="O48" i="12"/>
  <c r="Q48" i="12"/>
  <c r="U48" i="12"/>
  <c r="F49" i="12"/>
  <c r="G49" i="12" s="1"/>
  <c r="M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 s="1"/>
  <c r="M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5" i="12"/>
  <c r="G55" i="12" s="1"/>
  <c r="M55" i="12" s="1"/>
  <c r="I55" i="12"/>
  <c r="K55" i="12"/>
  <c r="O55" i="12"/>
  <c r="Q55" i="12"/>
  <c r="U55" i="12"/>
  <c r="F56" i="12"/>
  <c r="G56" i="12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59" i="12"/>
  <c r="G59" i="12" s="1"/>
  <c r="M59" i="12" s="1"/>
  <c r="I59" i="12"/>
  <c r="K59" i="12"/>
  <c r="O59" i="12"/>
  <c r="Q59" i="12"/>
  <c r="U59" i="12"/>
  <c r="F60" i="12"/>
  <c r="G60" i="12"/>
  <c r="M60" i="12" s="1"/>
  <c r="I60" i="12"/>
  <c r="K60" i="12"/>
  <c r="O60" i="12"/>
  <c r="Q60" i="12"/>
  <c r="U60" i="12"/>
  <c r="F61" i="12"/>
  <c r="G61" i="12" s="1"/>
  <c r="M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4" i="12"/>
  <c r="G64" i="12"/>
  <c r="M64" i="12" s="1"/>
  <c r="I64" i="12"/>
  <c r="K64" i="12"/>
  <c r="O64" i="12"/>
  <c r="Q64" i="12"/>
  <c r="U64" i="12"/>
  <c r="F65" i="12"/>
  <c r="G65" i="12" s="1"/>
  <c r="M65" i="12" s="1"/>
  <c r="I65" i="12"/>
  <c r="K65" i="12"/>
  <c r="O65" i="12"/>
  <c r="Q65" i="12"/>
  <c r="U65" i="12"/>
  <c r="F67" i="12"/>
  <c r="G67" i="12" s="1"/>
  <c r="I67" i="12"/>
  <c r="K67" i="12"/>
  <c r="O67" i="12"/>
  <c r="Q67" i="12"/>
  <c r="U67" i="12"/>
  <c r="F68" i="12"/>
  <c r="G68" i="12" s="1"/>
  <c r="M68" i="12" s="1"/>
  <c r="I68" i="12"/>
  <c r="K68" i="12"/>
  <c r="O68" i="12"/>
  <c r="Q68" i="12"/>
  <c r="U68" i="12"/>
  <c r="F69" i="12"/>
  <c r="G69" i="12" s="1"/>
  <c r="M69" i="12" s="1"/>
  <c r="I69" i="12"/>
  <c r="K69" i="12"/>
  <c r="O69" i="12"/>
  <c r="Q69" i="12"/>
  <c r="U69" i="12"/>
  <c r="F70" i="12"/>
  <c r="G70" i="12" s="1"/>
  <c r="M70" i="12" s="1"/>
  <c r="I70" i="12"/>
  <c r="K70" i="12"/>
  <c r="O70" i="12"/>
  <c r="Q70" i="12"/>
  <c r="U70" i="12"/>
  <c r="F71" i="12"/>
  <c r="G71" i="12" s="1"/>
  <c r="M71" i="12" s="1"/>
  <c r="I71" i="12"/>
  <c r="K71" i="12"/>
  <c r="O71" i="12"/>
  <c r="Q71" i="12"/>
  <c r="U71" i="12"/>
  <c r="F72" i="12"/>
  <c r="G72" i="12" s="1"/>
  <c r="M72" i="12" s="1"/>
  <c r="I72" i="12"/>
  <c r="K72" i="12"/>
  <c r="O72" i="12"/>
  <c r="Q72" i="12"/>
  <c r="U72" i="12"/>
  <c r="F73" i="12"/>
  <c r="G73" i="12" s="1"/>
  <c r="M73" i="12" s="1"/>
  <c r="I73" i="12"/>
  <c r="K73" i="12"/>
  <c r="O73" i="12"/>
  <c r="Q73" i="12"/>
  <c r="U73" i="12"/>
  <c r="F74" i="12"/>
  <c r="G74" i="12" s="1"/>
  <c r="M74" i="12" s="1"/>
  <c r="I74" i="12"/>
  <c r="K74" i="12"/>
  <c r="O74" i="12"/>
  <c r="Q74" i="12"/>
  <c r="U74" i="12"/>
  <c r="F75" i="12"/>
  <c r="G75" i="12" s="1"/>
  <c r="M75" i="12" s="1"/>
  <c r="I75" i="12"/>
  <c r="K75" i="12"/>
  <c r="O75" i="12"/>
  <c r="Q75" i="12"/>
  <c r="U75" i="12"/>
  <c r="F76" i="12"/>
  <c r="G76" i="12" s="1"/>
  <c r="M76" i="12" s="1"/>
  <c r="I76" i="12"/>
  <c r="K76" i="12"/>
  <c r="O76" i="12"/>
  <c r="Q76" i="12"/>
  <c r="U76" i="12"/>
  <c r="F78" i="12"/>
  <c r="G78" i="12"/>
  <c r="M78" i="12" s="1"/>
  <c r="I78" i="12"/>
  <c r="I77" i="12" s="1"/>
  <c r="K78" i="12"/>
  <c r="K77" i="12" s="1"/>
  <c r="O78" i="12"/>
  <c r="Q78" i="12"/>
  <c r="U78" i="12"/>
  <c r="U77" i="12" s="1"/>
  <c r="F79" i="12"/>
  <c r="G79" i="12" s="1"/>
  <c r="I79" i="12"/>
  <c r="K79" i="12"/>
  <c r="O79" i="12"/>
  <c r="Q79" i="12"/>
  <c r="U79" i="12"/>
  <c r="F80" i="12"/>
  <c r="G80" i="12"/>
  <c r="M80" i="12" s="1"/>
  <c r="I80" i="12"/>
  <c r="K80" i="12"/>
  <c r="O80" i="12"/>
  <c r="Q80" i="12"/>
  <c r="U80" i="12"/>
  <c r="I20" i="1"/>
  <c r="I18" i="1"/>
  <c r="I16" i="1"/>
  <c r="G27" i="1"/>
  <c r="J28" i="1"/>
  <c r="J26" i="1"/>
  <c r="G38" i="1"/>
  <c r="F38" i="1"/>
  <c r="H32" i="1"/>
  <c r="J23" i="1"/>
  <c r="J24" i="1"/>
  <c r="J25" i="1"/>
  <c r="J27" i="1"/>
  <c r="E24" i="1"/>
  <c r="E26" i="1"/>
  <c r="M79" i="12" l="1"/>
  <c r="G77" i="12"/>
  <c r="I49" i="1" s="1"/>
  <c r="I19" i="1" s="1"/>
  <c r="G8" i="12"/>
  <c r="AD82" i="12"/>
  <c r="G39" i="1" s="1"/>
  <c r="G40" i="1" s="1"/>
  <c r="G25" i="1" s="1"/>
  <c r="G26" i="1" s="1"/>
  <c r="F40" i="1"/>
  <c r="G23" i="1" s="1"/>
  <c r="H39" i="1"/>
  <c r="H40" i="1" s="1"/>
  <c r="Q66" i="12"/>
  <c r="K8" i="12"/>
  <c r="O66" i="12"/>
  <c r="U8" i="12"/>
  <c r="I8" i="12"/>
  <c r="Q77" i="12"/>
  <c r="M77" i="12"/>
  <c r="K66" i="12"/>
  <c r="Q8" i="12"/>
  <c r="O77" i="12"/>
  <c r="U66" i="12"/>
  <c r="I66" i="12"/>
  <c r="O8" i="12"/>
  <c r="G24" i="1"/>
  <c r="G29" i="1" s="1"/>
  <c r="G28" i="1"/>
  <c r="G66" i="12"/>
  <c r="I48" i="1" s="1"/>
  <c r="M67" i="12"/>
  <c r="M66" i="12" s="1"/>
  <c r="M9" i="12"/>
  <c r="M8" i="12" s="1"/>
  <c r="I39" i="1"/>
  <c r="I40" i="1" s="1"/>
  <c r="J39" i="1"/>
  <c r="J40" i="1" l="1"/>
  <c r="G82" i="12"/>
  <c r="I47" i="1"/>
  <c r="I17" i="1" l="1"/>
  <c r="I21" i="1" s="1"/>
  <c r="I5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<sst xmlns="http://schemas.openxmlformats.org/spreadsheetml/2006/main" count="424" uniqueCount="247">
  <si>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</si>
  <si>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</si>
  <si>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</si>
  <si>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</si>
  <si>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</si>
  <si>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</si>
  <si>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</si>
  <si>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</si>
  <si>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</si>
  <si>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</si>
  <si>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</si>
  <si>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</si>
  <si>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</si>
  <si>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</si>
  <si>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</si>
  <si>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</si>
  <si>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</si>
  <si>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</si>
  <si>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</si>
  <si>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</si>
  <si>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</si>
  <si>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</si>
  <si>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</si>
  <si>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</si>
  <si>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</si>
  <si>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</si>
  <si>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</si>
  <si>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</si>
  <si>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</si>
  <si>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</si>
  <si>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</si>
  <si>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</si>
  <si>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</si>
  <si>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</si>
  <si>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</si>
  <si>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</si>
  <si>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</si>
  <si>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</si>
  <si>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</si>
  <si>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</si>
  <si>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</si>
  <si>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</si>
  <si>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</si>
  <si>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Podřipská 1, Horní Beřkovice</t>
  </si>
  <si>
    <t>Rozpočet:</t>
  </si>
  <si>
    <t>Misto</t>
  </si>
  <si>
    <t>Ing. Tereza Vostrovská</t>
  </si>
  <si>
    <t>Ležaté rozvody topení v suterénu budovy C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</si>
  <si>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</si>
  <si>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</si>
  <si>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</si>
  <si>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</si>
  <si>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</si>
  <si>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</si>
  <si>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</si>
  <si>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</si>
  <si>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</si>
  <si>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</si>
  <si>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</si>
  <si>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733</t>
  </si>
  <si>
    <t>Rozvod potrubí</t>
  </si>
  <si>
    <t>735</t>
  </si>
  <si>
    <t>Otopná tělesa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</si>
  <si>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</si>
  <si>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</si>
  <si>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</si>
  <si>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</si>
  <si>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</si>
  <si>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</si>
  <si>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</si>
  <si>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</si>
  <si>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</si>
  <si>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</si>
  <si>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</si>
  <si>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</si>
  <si>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</si>
  <si>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</si>
  <si>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</si>
  <si>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</si>
  <si>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</si>
  <si>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</si>
  <si>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</si>
  <si>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</si>
  <si>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</si>
  <si>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</si>
  <si>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</si>
  <si>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</si>
  <si>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</si>
  <si>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</si>
  <si>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</si>
  <si>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</si>
  <si>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</si>
  <si>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733151114RXX</t>
  </si>
  <si>
    <t>Potrubí nerezová ocel  D 22x1,2</t>
  </si>
  <si>
    <t>m</t>
  </si>
  <si>
    <t>POL1_0</t>
  </si>
  <si>
    <t>733151115RXX</t>
  </si>
  <si>
    <t>Potrubí nerezová ocel D 28x1,2</t>
  </si>
  <si>
    <t>733151116RXX</t>
  </si>
  <si>
    <t>Potrubí nerezová ocel  D 35x1,5</t>
  </si>
  <si>
    <t>733151118RXX</t>
  </si>
  <si>
    <t>Potrubí nerezová ocel  D 54x1,5</t>
  </si>
  <si>
    <t>733151119RXX</t>
  </si>
  <si>
    <t>Potrubí nerezová ocel D 76,1x2,0</t>
  </si>
  <si>
    <t>319459114R</t>
  </si>
  <si>
    <t>Nátrubek IVN10.35</t>
  </si>
  <si>
    <t>kus</t>
  </si>
  <si>
    <t>POL3_0</t>
  </si>
  <si>
    <t>319459117R</t>
  </si>
  <si>
    <t>Nátrubek IVN10.76,1</t>
  </si>
  <si>
    <t>319459012R</t>
  </si>
  <si>
    <t>Oblouk 90° IVAR IVN20.22</t>
  </si>
  <si>
    <t>319459013R</t>
  </si>
  <si>
    <t>Oblouk 90° IVAR IVN20.28</t>
  </si>
  <si>
    <t>319459014R</t>
  </si>
  <si>
    <t>Oblouk 90° IVAR IVN20.35</t>
  </si>
  <si>
    <t>319459016R</t>
  </si>
  <si>
    <t>Oblouk 90° IVAR IVN20.54</t>
  </si>
  <si>
    <t>319459017R</t>
  </si>
  <si>
    <t>Oblouk 90° IVAR IVN20.76,1</t>
  </si>
  <si>
    <t>319459023R</t>
  </si>
  <si>
    <t>Oblouk 90° se zásuvným koncem IVAR IVN21.28</t>
  </si>
  <si>
    <t>319459028R</t>
  </si>
  <si>
    <t>Oblouk 90° se zásuvným koncem IVAR IVN21.76,1</t>
  </si>
  <si>
    <t>319459042R</t>
  </si>
  <si>
    <t>Oblouk 45° se zásuvným koncem IVAR IVN23.22</t>
  </si>
  <si>
    <t>319459043R</t>
  </si>
  <si>
    <t>Oblouk 45° se zásuvným koncem IVAR IVN23.28</t>
  </si>
  <si>
    <t>31952028R</t>
  </si>
  <si>
    <t>T-kus jednoznačný 90° d 76,1 mm uhlíková ocel</t>
  </si>
  <si>
    <t>286562716R</t>
  </si>
  <si>
    <t>T-kus redukovaný 76,1 x 28 x 76,1 mm</t>
  </si>
  <si>
    <t>286562717R</t>
  </si>
  <si>
    <t>T-kus redukovaný 76,1 x 35 x 76,1 mm</t>
  </si>
  <si>
    <t>286562713R</t>
  </si>
  <si>
    <t>T-kus redukovaný 54 x 22 x 54 mm</t>
  </si>
  <si>
    <t>286562714R</t>
  </si>
  <si>
    <t>T-kus redukovaný 54 x 28 x 54 mm</t>
  </si>
  <si>
    <t>286562706R</t>
  </si>
  <si>
    <t>T-kus redukovaný 28 x 22 x 28 mm</t>
  </si>
  <si>
    <t>1</t>
  </si>
  <si>
    <t>Redukce s jedním zásuvným koncem N-42-35 mm</t>
  </si>
  <si>
    <t>2</t>
  </si>
  <si>
    <t>Redukce s jedním zásuvným koncem N-54-35 mm</t>
  </si>
  <si>
    <t>3</t>
  </si>
  <si>
    <t>Redukce s jedním zásuvným koncem N-76,1-54 mm</t>
  </si>
  <si>
    <t>4</t>
  </si>
  <si>
    <t>Redukce s jedním zásuvným koncem N-76,1-42 mm</t>
  </si>
  <si>
    <t>5</t>
  </si>
  <si>
    <t>Přechodka s vnějším závitem N-22-R3/4"</t>
  </si>
  <si>
    <t>6</t>
  </si>
  <si>
    <t>Přechodka s vnějším závitem N-28-R1"</t>
  </si>
  <si>
    <t>7</t>
  </si>
  <si>
    <t>Přechodka s vnějším závitem N-35-R1"</t>
  </si>
  <si>
    <t>8</t>
  </si>
  <si>
    <t>Přechodka s vnějším závitem N-35-R5/4"</t>
  </si>
  <si>
    <t>9</t>
  </si>
  <si>
    <t>Přechodka s vnějším závitem N-76,1-R1/2"</t>
  </si>
  <si>
    <t>283773019R</t>
  </si>
  <si>
    <t>Izolace potrubí Tubolit DG 20 x 13 mm šedá</t>
  </si>
  <si>
    <t>283773037R</t>
  </si>
  <si>
    <t>Izolace potrubí Tubolit DG 28 x 13 mm šedá</t>
  </si>
  <si>
    <t>283773050R</t>
  </si>
  <si>
    <t>Izolace potrubí Tubolit DG 35 x 20 mm šedá</t>
  </si>
  <si>
    <t>283773080R</t>
  </si>
  <si>
    <t>Izolace potrubí Tubolit DG 54 x 20 mm šedá</t>
  </si>
  <si>
    <t>283773099R</t>
  </si>
  <si>
    <t>Izolace potrubí Tubolit DG 76 x 25 mm šedá</t>
  </si>
  <si>
    <t>5513806001R</t>
  </si>
  <si>
    <t>Ventil uzavíratelný šikmý, DN 20, 3/4"</t>
  </si>
  <si>
    <t>5513806002R</t>
  </si>
  <si>
    <t>Ventil uzavíratelný šikmý DN 25, 1"</t>
  </si>
  <si>
    <t>5513806003R</t>
  </si>
  <si>
    <t xml:space="preserve">Ventil uzavíratelný šikmý DN 32, 5/4" </t>
  </si>
  <si>
    <t>10</t>
  </si>
  <si>
    <t>Šroubení přímé 3/4", mosaz</t>
  </si>
  <si>
    <t>11</t>
  </si>
  <si>
    <t>Šroubení přímé 1", mosaz</t>
  </si>
  <si>
    <t>12</t>
  </si>
  <si>
    <t>Šroubení přímé 5/4", mosaz</t>
  </si>
  <si>
    <t>31945142R</t>
  </si>
  <si>
    <t>Vsuvka 1552G 1/2" x 1/2" mosazná</t>
  </si>
  <si>
    <t>31945143R</t>
  </si>
  <si>
    <t>Vsuvka 1552G 3/4" x 3/4" mosazná</t>
  </si>
  <si>
    <t>31945144R</t>
  </si>
  <si>
    <t>Vsuvka 1552G 1" x 1" mosazná</t>
  </si>
  <si>
    <t>31945145R</t>
  </si>
  <si>
    <t>Vsuvka 1552G 5/4" x 5/4" mosazná</t>
  </si>
  <si>
    <t>551200199R</t>
  </si>
  <si>
    <t>Ventil vypouštěcí 1/2"</t>
  </si>
  <si>
    <t>31945161R</t>
  </si>
  <si>
    <t>T-kus 1/2" x 1/2" x 1/2" mosazný</t>
  </si>
  <si>
    <t>31945162R</t>
  </si>
  <si>
    <t>T-kus 3/4" x 1/2" x 3/4" mosazný</t>
  </si>
  <si>
    <t>31945163R</t>
  </si>
  <si>
    <t>T-kus 1" x 1/2" x 1" mosazný</t>
  </si>
  <si>
    <t>31945164R</t>
  </si>
  <si>
    <t>T-kus 5/4"  mosazný</t>
  </si>
  <si>
    <t>31945186R</t>
  </si>
  <si>
    <t>Redukce 5/4" x 3/4" mosazná</t>
  </si>
  <si>
    <t>31945185R</t>
  </si>
  <si>
    <t>Redukce 3/4" x 1/2" mosazná</t>
  </si>
  <si>
    <t>31945111R</t>
  </si>
  <si>
    <t>Koleno MF 1/2" x 1/2" mosazné</t>
  </si>
  <si>
    <t>19</t>
  </si>
  <si>
    <t>Těsnící materiál</t>
  </si>
  <si>
    <t>kpl</t>
  </si>
  <si>
    <t>20</t>
  </si>
  <si>
    <t>Další mosazné armatury</t>
  </si>
  <si>
    <t>21</t>
  </si>
  <si>
    <t>Rezerva na dodatečný materiál</t>
  </si>
  <si>
    <t>735157668R00</t>
  </si>
  <si>
    <t>Otopné těleso panelové Radik Ventil Kompakt 22, v. 600 mm, dl. 1200 mm</t>
  </si>
  <si>
    <t>735157766R00</t>
  </si>
  <si>
    <t>Otopné těleso panelové Radik Ventil Kompakt 33, v. 600 mm, dl. 1000 mm</t>
  </si>
  <si>
    <t>13</t>
  </si>
  <si>
    <t>H-venitl rohový</t>
  </si>
  <si>
    <t>14</t>
  </si>
  <si>
    <t>Svěrné šroubení 3*4" - 15 mm</t>
  </si>
  <si>
    <t>pár</t>
  </si>
  <si>
    <t>15</t>
  </si>
  <si>
    <t>Termostatická hlavice bílá</t>
  </si>
  <si>
    <t>16</t>
  </si>
  <si>
    <t>Přechod letovací 1/2 - 15 mm</t>
  </si>
  <si>
    <t>733163102R00</t>
  </si>
  <si>
    <t>Potrubí z měděných trubek vytápění D 15 x 1,0 mm</t>
  </si>
  <si>
    <t>283773006R</t>
  </si>
  <si>
    <t>Izolace potrubí Tubolit DG 15 x 9 mm šedá</t>
  </si>
  <si>
    <t>17</t>
  </si>
  <si>
    <t>CU koleno 90° 15 mm</t>
  </si>
  <si>
    <t>18</t>
  </si>
  <si>
    <t>Cín+Ag 2mm 250g</t>
  </si>
  <si>
    <t>005 12-1010.R</t>
  </si>
  <si>
    <t>Vybudování zařízení staveniště</t>
  </si>
  <si>
    <t>Soubor</t>
  </si>
  <si>
    <t>POL99_0</t>
  </si>
  <si>
    <t>005 12-1020.R</t>
  </si>
  <si>
    <t xml:space="preserve">Provoz zařízení staveniště </t>
  </si>
  <si>
    <t>005 12-1030.R</t>
  </si>
  <si>
    <t>Odstranění zařízení staveniště</t>
  </si>
  <si>
    <t/>
  </si>
  <si>
    <t>SUM</t>
  </si>
  <si>
    <t>Poznámky uchazeče k zadání</t>
  </si>
  <si>
    <t>POPUZIV</t>
  </si>
  <si>
    <t>END</t>
  </si>
  <si>
    <t>Oprava ležatých rozvodů ústředního topení v budově „C“ v PN Horní Beřkovice</t>
  </si>
  <si>
    <t>„Oprava ležatých rozvodů ústředního topení v budově „C“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</si>
</sst>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3"/>
  <sheetViews>
    <sheetView showGridLines="0" topLeftCell="B1" zoomScaleNormal="100" zoomScaleSheetLayoutView="75" workbookViewId="0">
      <selection activeCell="M15" sqref="M1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6" t="s">
        <v>42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">
      <c r="A2" s="4"/>
      <c r="B2" s="79" t="s">
        <v>40</v>
      </c>
      <c r="C2" s="80"/>
      <c r="D2" s="199" t="s">
        <v>245</v>
      </c>
      <c r="E2" s="200"/>
      <c r="F2" s="200"/>
      <c r="G2" s="200"/>
      <c r="H2" s="200"/>
      <c r="I2" s="200"/>
      <c r="J2" s="201"/>
      <c r="O2" s="2"/>
    </row>
    <row r="3" spans="1:15" ht="23.25" customHeight="1" x14ac:dyDescent="0.2">
      <c r="A3" s="4"/>
      <c r="B3" s="81" t="s">
        <v>45</v>
      </c>
      <c r="C3" s="82"/>
      <c r="D3" s="221" t="s">
        <v>43</v>
      </c>
      <c r="E3" s="222"/>
      <c r="F3" s="222"/>
      <c r="G3" s="222"/>
      <c r="H3" s="222"/>
      <c r="I3" s="222"/>
      <c r="J3" s="223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48</v>
      </c>
      <c r="E5" s="25"/>
      <c r="F5" s="25"/>
      <c r="G5" s="25"/>
      <c r="H5" s="27" t="s">
        <v>33</v>
      </c>
      <c r="I5" s="89" t="s">
        <v>52</v>
      </c>
      <c r="J5" s="11"/>
    </row>
    <row r="6" spans="1:15" ht="15.75" customHeight="1" x14ac:dyDescent="0.2">
      <c r="A6" s="4"/>
      <c r="B6" s="39"/>
      <c r="C6" s="25"/>
      <c r="D6" s="89" t="s">
        <v>49</v>
      </c>
      <c r="E6" s="25"/>
      <c r="F6" s="25"/>
      <c r="G6" s="25"/>
      <c r="H6" s="27" t="s">
        <v>34</v>
      </c>
      <c r="I6" s="89" t="s">
        <v>53</v>
      </c>
      <c r="J6" s="11"/>
    </row>
    <row r="7" spans="1:15" ht="15.75" customHeight="1" x14ac:dyDescent="0.2">
      <c r="A7" s="4"/>
      <c r="B7" s="40"/>
      <c r="C7" s="90" t="s">
        <v>51</v>
      </c>
      <c r="D7" s="78" t="s">
        <v>50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7"/>
      <c r="E11" s="217"/>
      <c r="F11" s="217"/>
      <c r="G11" s="217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6"/>
      <c r="E12" s="236"/>
      <c r="F12" s="236"/>
      <c r="G12" s="236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7"/>
      <c r="E13" s="237"/>
      <c r="F13" s="237"/>
      <c r="G13" s="237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 t="s">
        <v>46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5"/>
      <c r="F15" s="205"/>
      <c r="G15" s="234"/>
      <c r="H15" s="234"/>
      <c r="I15" s="234" t="s">
        <v>28</v>
      </c>
      <c r="J15" s="235"/>
    </row>
    <row r="16" spans="1:15" ht="23.25" customHeight="1" x14ac:dyDescent="0.2">
      <c r="A16" s="139" t="s">
        <v>23</v>
      </c>
      <c r="B16" s="140" t="s">
        <v>23</v>
      </c>
      <c r="C16" s="56"/>
      <c r="D16" s="57"/>
      <c r="E16" s="202"/>
      <c r="F16" s="203"/>
      <c r="G16" s="202"/>
      <c r="H16" s="203"/>
      <c r="I16" s="202">
        <f>SUMIF(F47:F49,A16,I47:I49)+SUMIF(F47:F49,"PSU",I47:I49)</f>
        <v>0</v>
      </c>
      <c r="J16" s="204"/>
    </row>
    <row r="17" spans="1:10" ht="23.25" customHeight="1" x14ac:dyDescent="0.2">
      <c r="A17" s="139" t="s">
        <v>24</v>
      </c>
      <c r="B17" s="140" t="s">
        <v>24</v>
      </c>
      <c r="C17" s="56"/>
      <c r="D17" s="57"/>
      <c r="E17" s="202"/>
      <c r="F17" s="203"/>
      <c r="G17" s="202"/>
      <c r="H17" s="203"/>
      <c r="I17" s="202">
        <f>SUMIF(F47:F49,A17,I47:I49)</f>
        <v>0</v>
      </c>
      <c r="J17" s="204"/>
    </row>
    <row r="18" spans="1:10" ht="23.25" customHeight="1" x14ac:dyDescent="0.2">
      <c r="A18" s="139" t="s">
        <v>25</v>
      </c>
      <c r="B18" s="140" t="s">
        <v>25</v>
      </c>
      <c r="C18" s="56"/>
      <c r="D18" s="57"/>
      <c r="E18" s="202"/>
      <c r="F18" s="203"/>
      <c r="G18" s="202"/>
      <c r="H18" s="203"/>
      <c r="I18" s="202">
        <f>SUMIF(F47:F49,A18,I47:I49)</f>
        <v>0</v>
      </c>
      <c r="J18" s="204"/>
    </row>
    <row r="19" spans="1:10" ht="23.25" customHeight="1" x14ac:dyDescent="0.2">
      <c r="A19" s="139" t="s">
        <v>63</v>
      </c>
      <c r="B19" s="140" t="s">
        <v>26</v>
      </c>
      <c r="C19" s="56"/>
      <c r="D19" s="57"/>
      <c r="E19" s="202"/>
      <c r="F19" s="203"/>
      <c r="G19" s="202"/>
      <c r="H19" s="203"/>
      <c r="I19" s="202">
        <f>SUMIF(F47:F49,A19,I47:I49)</f>
        <v>0</v>
      </c>
      <c r="J19" s="204"/>
    </row>
    <row r="20" spans="1:10" ht="23.25" customHeight="1" x14ac:dyDescent="0.2">
      <c r="A20" s="139" t="s">
        <v>64</v>
      </c>
      <c r="B20" s="140" t="s">
        <v>27</v>
      </c>
      <c r="C20" s="56"/>
      <c r="D20" s="57"/>
      <c r="E20" s="202"/>
      <c r="F20" s="203"/>
      <c r="G20" s="202"/>
      <c r="H20" s="203"/>
      <c r="I20" s="202">
        <f>SUMIF(F47:F49,A20,I47:I49)</f>
        <v>0</v>
      </c>
      <c r="J20" s="204"/>
    </row>
    <row r="21" spans="1:10" ht="23.25" customHeight="1" x14ac:dyDescent="0.2">
      <c r="A21" s="4"/>
      <c r="B21" s="72" t="s">
        <v>28</v>
      </c>
      <c r="C21" s="73"/>
      <c r="D21" s="74"/>
      <c r="E21" s="215"/>
      <c r="F21" s="216"/>
      <c r="G21" s="215"/>
      <c r="H21" s="216"/>
      <c r="I21" s="215">
        <f>SUM(I16:J20)</f>
        <v>0</v>
      </c>
      <c r="J21" s="22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3">
        <f>ZakladDPHSniVypocet</f>
        <v>0</v>
      </c>
      <c r="H23" s="214"/>
      <c r="I23" s="214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18">
        <f>ZakladDPHSni*SazbaDPH1/100</f>
        <v>0</v>
      </c>
      <c r="H24" s="219"/>
      <c r="I24" s="219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13">
        <f>ZakladDPHZaklVypocet</f>
        <v>0</v>
      </c>
      <c r="H25" s="214"/>
      <c r="I25" s="214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09">
        <f>ZakladDPHZakl*SazbaDPH2/100</f>
        <v>0</v>
      </c>
      <c r="H26" s="210"/>
      <c r="I26" s="210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11">
        <f>0</f>
        <v>0</v>
      </c>
      <c r="H27" s="211"/>
      <c r="I27" s="211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33">
        <f>ZakladDPHSniVypocet+ZakladDPHZaklVypocet</f>
        <v>0</v>
      </c>
      <c r="H28" s="233"/>
      <c r="I28" s="233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12">
        <f>ZakladDPHSni+DPHSni+ZakladDPHZakl+DPHZakl+Zaokrouhleni</f>
        <v>0</v>
      </c>
      <c r="H29" s="212"/>
      <c r="I29" s="212"/>
      <c r="J29" s="117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45049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198"/>
      <c r="E34" s="198"/>
      <c r="F34" s="30"/>
      <c r="G34" s="198"/>
      <c r="H34" s="198"/>
      <c r="I34" s="198"/>
      <c r="J34" s="36"/>
    </row>
    <row r="35" spans="1:10" ht="12.75" customHeight="1" x14ac:dyDescent="0.2">
      <c r="A35" s="4"/>
      <c r="B35" s="4"/>
      <c r="C35" s="5"/>
      <c r="D35" s="238" t="s">
        <v>2</v>
      </c>
      <c r="E35" s="238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54</v>
      </c>
      <c r="C39" s="224" t="s">
        <v>47</v>
      </c>
      <c r="D39" s="225"/>
      <c r="E39" s="225"/>
      <c r="F39" s="106">
        <f>'Rozpočet Pol'!AC82</f>
        <v>0</v>
      </c>
      <c r="G39" s="107">
        <f>'Rozpočet Pol'!AD82</f>
        <v>0</v>
      </c>
      <c r="H39" s="108">
        <f>(F39*SazbaDPH1/100)+(G39*SazbaDPH2/100)</f>
        <v>0</v>
      </c>
      <c r="I39" s="108">
        <f>F39+G39+H39</f>
        <v>0</v>
      </c>
      <c r="J39" s="102" t="e">
        <f ca="1">IF(_xlfn.SINGLE(CenaCelkemVypocet)=0,"",I39/_xlfn.SINGLE(CenaCelkemVypocet)*100)</f>
        <v>#NAME?</v>
      </c>
    </row>
    <row r="40" spans="1:10" ht="25.5" hidden="1" customHeight="1" x14ac:dyDescent="0.2">
      <c r="A40" s="95"/>
      <c r="B40" s="226" t="s">
        <v>55</v>
      </c>
      <c r="C40" s="227"/>
      <c r="D40" s="227"/>
      <c r="E40" s="228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 t="e">
        <f ca="1">SUMIF(A39:A39,"=1",J39:J39)</f>
        <v>#NAME?</v>
      </c>
    </row>
    <row r="44" spans="1:10" ht="15.75" x14ac:dyDescent="0.25">
      <c r="B44" s="118" t="s">
        <v>57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58</v>
      </c>
      <c r="G46" s="127"/>
      <c r="H46" s="127"/>
      <c r="I46" s="229" t="s">
        <v>28</v>
      </c>
      <c r="J46" s="229"/>
    </row>
    <row r="47" spans="1:10" ht="25.5" customHeight="1" x14ac:dyDescent="0.2">
      <c r="A47" s="120"/>
      <c r="B47" s="128" t="s">
        <v>59</v>
      </c>
      <c r="C47" s="231" t="s">
        <v>60</v>
      </c>
      <c r="D47" s="232"/>
      <c r="E47" s="232"/>
      <c r="F47" s="130" t="s">
        <v>24</v>
      </c>
      <c r="G47" s="131"/>
      <c r="H47" s="131"/>
      <c r="I47" s="230">
        <f>'Rozpočet Pol'!G8</f>
        <v>0</v>
      </c>
      <c r="J47" s="230"/>
    </row>
    <row r="48" spans="1:10" ht="25.5" customHeight="1" x14ac:dyDescent="0.2">
      <c r="A48" s="120"/>
      <c r="B48" s="122" t="s">
        <v>61</v>
      </c>
      <c r="C48" s="240" t="s">
        <v>62</v>
      </c>
      <c r="D48" s="241"/>
      <c r="E48" s="241"/>
      <c r="F48" s="132" t="s">
        <v>24</v>
      </c>
      <c r="G48" s="133"/>
      <c r="H48" s="133"/>
      <c r="I48" s="239">
        <f>'Rozpočet Pol'!G66</f>
        <v>0</v>
      </c>
      <c r="J48" s="239"/>
    </row>
    <row r="49" spans="1:10" ht="25.5" customHeight="1" x14ac:dyDescent="0.2">
      <c r="A49" s="120"/>
      <c r="B49" s="129" t="s">
        <v>63</v>
      </c>
      <c r="C49" s="243" t="s">
        <v>26</v>
      </c>
      <c r="D49" s="244"/>
      <c r="E49" s="244"/>
      <c r="F49" s="134" t="s">
        <v>63</v>
      </c>
      <c r="G49" s="135"/>
      <c r="H49" s="135"/>
      <c r="I49" s="242">
        <f>'Rozpočet Pol'!G77</f>
        <v>0</v>
      </c>
      <c r="J49" s="242"/>
    </row>
    <row r="50" spans="1:10" ht="25.5" customHeight="1" x14ac:dyDescent="0.2">
      <c r="A50" s="121"/>
      <c r="B50" s="125" t="s">
        <v>1</v>
      </c>
      <c r="C50" s="125"/>
      <c r="D50" s="126"/>
      <c r="E50" s="126"/>
      <c r="F50" s="136"/>
      <c r="G50" s="137"/>
      <c r="H50" s="137"/>
      <c r="I50" s="245">
        <f>SUM(I47:I49)</f>
        <v>0</v>
      </c>
      <c r="J50" s="245"/>
    </row>
    <row r="51" spans="1:10" x14ac:dyDescent="0.2">
      <c r="F51" s="138"/>
      <c r="G51" s="94"/>
      <c r="H51" s="138"/>
      <c r="I51" s="94"/>
      <c r="J51" s="94"/>
    </row>
    <row r="52" spans="1:10" x14ac:dyDescent="0.2">
      <c r="F52" s="138"/>
      <c r="G52" s="94"/>
      <c r="H52" s="138"/>
      <c r="I52" s="94"/>
      <c r="J52" s="94"/>
    </row>
    <row r="53" spans="1:10" x14ac:dyDescent="0.2">
      <c r="F53" s="138"/>
      <c r="G53" s="94"/>
      <c r="H53" s="138"/>
      <c r="I53" s="94"/>
      <c r="J53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I48:J48"/>
    <mergeCell ref="C48:E48"/>
    <mergeCell ref="I49:J49"/>
    <mergeCell ref="C49:E49"/>
    <mergeCell ref="I50:J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7" t="s">
        <v>41</v>
      </c>
      <c r="B2" s="76"/>
      <c r="C2" s="248"/>
      <c r="D2" s="248"/>
      <c r="E2" s="248"/>
      <c r="F2" s="248"/>
      <c r="G2" s="249"/>
    </row>
    <row r="3" spans="1:7" ht="24.95" hidden="1" customHeight="1" x14ac:dyDescent="0.2">
      <c r="A3" s="77" t="s">
        <v>7</v>
      </c>
      <c r="B3" s="76"/>
      <c r="C3" s="248"/>
      <c r="D3" s="248"/>
      <c r="E3" s="248"/>
      <c r="F3" s="248"/>
      <c r="G3" s="249"/>
    </row>
    <row r="4" spans="1:7" ht="24.95" hidden="1" customHeight="1" x14ac:dyDescent="0.2">
      <c r="A4" s="77" t="s">
        <v>8</v>
      </c>
      <c r="B4" s="76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92"/>
  <sheetViews>
    <sheetView tabSelected="1" workbookViewId="0">
      <selection activeCell="E22" sqref="E2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2" t="s">
        <v>6</v>
      </c>
      <c r="B1" s="262"/>
      <c r="C1" s="262"/>
      <c r="D1" s="262"/>
      <c r="E1" s="262"/>
      <c r="F1" s="262"/>
      <c r="G1" s="262"/>
      <c r="AE1" t="s">
        <v>66</v>
      </c>
    </row>
    <row r="2" spans="1:60" ht="24.95" customHeight="1" x14ac:dyDescent="0.2">
      <c r="A2" s="143" t="s">
        <v>65</v>
      </c>
      <c r="B2" s="141"/>
      <c r="C2" s="263" t="s">
        <v>246</v>
      </c>
      <c r="D2" s="264"/>
      <c r="E2" s="264"/>
      <c r="F2" s="264"/>
      <c r="G2" s="265"/>
      <c r="AE2" t="s">
        <v>67</v>
      </c>
    </row>
    <row r="3" spans="1:60" ht="24.95" customHeight="1" x14ac:dyDescent="0.2">
      <c r="A3" s="144" t="s">
        <v>7</v>
      </c>
      <c r="B3" s="142"/>
      <c r="C3" s="266" t="s">
        <v>43</v>
      </c>
      <c r="D3" s="267"/>
      <c r="E3" s="267"/>
      <c r="F3" s="267"/>
      <c r="G3" s="268"/>
      <c r="AE3" t="s">
        <v>68</v>
      </c>
    </row>
    <row r="4" spans="1:60" ht="24.95" hidden="1" customHeight="1" x14ac:dyDescent="0.2">
      <c r="A4" s="144" t="s">
        <v>8</v>
      </c>
      <c r="B4" s="142"/>
      <c r="C4" s="266"/>
      <c r="D4" s="267"/>
      <c r="E4" s="267"/>
      <c r="F4" s="267"/>
      <c r="G4" s="268"/>
      <c r="AE4" t="s">
        <v>69</v>
      </c>
    </row>
    <row r="5" spans="1:60" hidden="1" x14ac:dyDescent="0.2">
      <c r="A5" s="145" t="s">
        <v>70</v>
      </c>
      <c r="B5" s="146"/>
      <c r="C5" s="147"/>
      <c r="D5" s="148"/>
      <c r="E5" s="148"/>
      <c r="F5" s="148"/>
      <c r="G5" s="149"/>
      <c r="AE5" t="s">
        <v>71</v>
      </c>
    </row>
    <row r="7" spans="1:60" ht="38.25" x14ac:dyDescent="0.2">
      <c r="A7" s="154" t="s">
        <v>72</v>
      </c>
      <c r="B7" s="155" t="s">
        <v>73</v>
      </c>
      <c r="C7" s="155" t="s">
        <v>74</v>
      </c>
      <c r="D7" s="154" t="s">
        <v>75</v>
      </c>
      <c r="E7" s="154" t="s">
        <v>76</v>
      </c>
      <c r="F7" s="150" t="s">
        <v>77</v>
      </c>
      <c r="G7" s="171" t="s">
        <v>28</v>
      </c>
      <c r="H7" s="172" t="s">
        <v>29</v>
      </c>
      <c r="I7" s="172" t="s">
        <v>78</v>
      </c>
      <c r="J7" s="172" t="s">
        <v>30</v>
      </c>
      <c r="K7" s="172" t="s">
        <v>79</v>
      </c>
      <c r="L7" s="172" t="s">
        <v>80</v>
      </c>
      <c r="M7" s="172" t="s">
        <v>81</v>
      </c>
      <c r="N7" s="172" t="s">
        <v>82</v>
      </c>
      <c r="O7" s="172" t="s">
        <v>83</v>
      </c>
      <c r="P7" s="172" t="s">
        <v>84</v>
      </c>
      <c r="Q7" s="172" t="s">
        <v>85</v>
      </c>
      <c r="R7" s="172" t="s">
        <v>86</v>
      </c>
      <c r="S7" s="172" t="s">
        <v>87</v>
      </c>
      <c r="T7" s="172" t="s">
        <v>88</v>
      </c>
      <c r="U7" s="157" t="s">
        <v>89</v>
      </c>
    </row>
    <row r="8" spans="1:60" x14ac:dyDescent="0.2">
      <c r="A8" s="173" t="s">
        <v>90</v>
      </c>
      <c r="B8" s="174" t="s">
        <v>59</v>
      </c>
      <c r="C8" s="175" t="s">
        <v>60</v>
      </c>
      <c r="D8" s="176"/>
      <c r="E8" s="177"/>
      <c r="F8" s="178"/>
      <c r="G8" s="178">
        <f>SUMIF(AE9:AE65,"&lt;&gt;NOR",G9:G65)</f>
        <v>0</v>
      </c>
      <c r="H8" s="178"/>
      <c r="I8" s="178">
        <f>SUM(I9:I65)</f>
        <v>0</v>
      </c>
      <c r="J8" s="178"/>
      <c r="K8" s="178">
        <f>SUM(K9:K65)</f>
        <v>0</v>
      </c>
      <c r="L8" s="178"/>
      <c r="M8" s="178">
        <f>SUM(M9:M65)</f>
        <v>0</v>
      </c>
      <c r="N8" s="156"/>
      <c r="O8" s="156">
        <f>SUM(O9:O65)</f>
        <v>0.8661899999999999</v>
      </c>
      <c r="P8" s="156"/>
      <c r="Q8" s="156">
        <f>SUM(Q9:Q65)</f>
        <v>0</v>
      </c>
      <c r="R8" s="156"/>
      <c r="S8" s="156"/>
      <c r="T8" s="173"/>
      <c r="U8" s="156">
        <f>SUM(U9:U65)</f>
        <v>84.41</v>
      </c>
      <c r="AE8" t="s">
        <v>91</v>
      </c>
    </row>
    <row r="9" spans="1:60" outlineLevel="1" x14ac:dyDescent="0.2">
      <c r="A9" s="152">
        <v>1</v>
      </c>
      <c r="B9" s="158" t="s">
        <v>92</v>
      </c>
      <c r="C9" s="191" t="s">
        <v>93</v>
      </c>
      <c r="D9" s="160" t="s">
        <v>94</v>
      </c>
      <c r="E9" s="166">
        <v>26</v>
      </c>
      <c r="F9" s="168">
        <f t="shared" ref="F9:F40" si="0">H9+J9</f>
        <v>0</v>
      </c>
      <c r="G9" s="169">
        <f t="shared" ref="G9:G40" si="1">ROUND(E9*F9,2)</f>
        <v>0</v>
      </c>
      <c r="H9" s="169"/>
      <c r="I9" s="169">
        <f t="shared" ref="I9:I40" si="2">ROUND(E9*H9,2)</f>
        <v>0</v>
      </c>
      <c r="J9" s="169"/>
      <c r="K9" s="169">
        <f t="shared" ref="K9:K40" si="3">ROUND(E9*J9,2)</f>
        <v>0</v>
      </c>
      <c r="L9" s="169">
        <v>21</v>
      </c>
      <c r="M9" s="169">
        <f t="shared" ref="M9:M40" si="4">G9*(1+L9/100)</f>
        <v>0</v>
      </c>
      <c r="N9" s="161">
        <v>1.08E-3</v>
      </c>
      <c r="O9" s="161">
        <f t="shared" ref="O9:O40" si="5">ROUND(E9*N9,5)</f>
        <v>2.8080000000000001E-2</v>
      </c>
      <c r="P9" s="161">
        <v>0</v>
      </c>
      <c r="Q9" s="161">
        <f t="shared" ref="Q9:Q40" si="6">ROUND(E9*P9,5)</f>
        <v>0</v>
      </c>
      <c r="R9" s="161"/>
      <c r="S9" s="161"/>
      <c r="T9" s="162">
        <v>0.27400000000000002</v>
      </c>
      <c r="U9" s="161">
        <f t="shared" ref="U9:U40" si="7">ROUND(E9*T9,2)</f>
        <v>7.12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95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96</v>
      </c>
      <c r="C10" s="191" t="s">
        <v>97</v>
      </c>
      <c r="D10" s="160" t="s">
        <v>94</v>
      </c>
      <c r="E10" s="166">
        <v>36</v>
      </c>
      <c r="F10" s="168">
        <f t="shared" si="0"/>
        <v>0</v>
      </c>
      <c r="G10" s="169">
        <f t="shared" si="1"/>
        <v>0</v>
      </c>
      <c r="H10" s="169"/>
      <c r="I10" s="169">
        <f t="shared" si="2"/>
        <v>0</v>
      </c>
      <c r="J10" s="169"/>
      <c r="K10" s="169">
        <f t="shared" si="3"/>
        <v>0</v>
      </c>
      <c r="L10" s="169">
        <v>21</v>
      </c>
      <c r="M10" s="169">
        <f t="shared" si="4"/>
        <v>0</v>
      </c>
      <c r="N10" s="161">
        <v>1.33E-3</v>
      </c>
      <c r="O10" s="161">
        <f t="shared" si="5"/>
        <v>4.7879999999999999E-2</v>
      </c>
      <c r="P10" s="161">
        <v>0</v>
      </c>
      <c r="Q10" s="161">
        <f t="shared" si="6"/>
        <v>0</v>
      </c>
      <c r="R10" s="161"/>
      <c r="S10" s="161"/>
      <c r="T10" s="162">
        <v>0.28499999999999998</v>
      </c>
      <c r="U10" s="161">
        <f t="shared" si="7"/>
        <v>10.26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95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>
        <v>3</v>
      </c>
      <c r="B11" s="158" t="s">
        <v>98</v>
      </c>
      <c r="C11" s="191" t="s">
        <v>99</v>
      </c>
      <c r="D11" s="160" t="s">
        <v>94</v>
      </c>
      <c r="E11" s="166">
        <v>54</v>
      </c>
      <c r="F11" s="168">
        <f t="shared" si="0"/>
        <v>0</v>
      </c>
      <c r="G11" s="169">
        <f t="shared" si="1"/>
        <v>0</v>
      </c>
      <c r="H11" s="169"/>
      <c r="I11" s="169">
        <f t="shared" si="2"/>
        <v>0</v>
      </c>
      <c r="J11" s="169"/>
      <c r="K11" s="169">
        <f t="shared" si="3"/>
        <v>0</v>
      </c>
      <c r="L11" s="169">
        <v>21</v>
      </c>
      <c r="M11" s="169">
        <f t="shared" si="4"/>
        <v>0</v>
      </c>
      <c r="N11" s="161">
        <v>1.6199999999999999E-3</v>
      </c>
      <c r="O11" s="161">
        <f t="shared" si="5"/>
        <v>8.7480000000000002E-2</v>
      </c>
      <c r="P11" s="161">
        <v>0</v>
      </c>
      <c r="Q11" s="161">
        <f t="shared" si="6"/>
        <v>0</v>
      </c>
      <c r="R11" s="161"/>
      <c r="S11" s="161"/>
      <c r="T11" s="162">
        <v>0.31900000000000001</v>
      </c>
      <c r="U11" s="161">
        <f t="shared" si="7"/>
        <v>17.23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100</v>
      </c>
      <c r="C12" s="191" t="s">
        <v>101</v>
      </c>
      <c r="D12" s="160" t="s">
        <v>94</v>
      </c>
      <c r="E12" s="166">
        <v>20</v>
      </c>
      <c r="F12" s="168">
        <f t="shared" si="0"/>
        <v>0</v>
      </c>
      <c r="G12" s="169">
        <f t="shared" si="1"/>
        <v>0</v>
      </c>
      <c r="H12" s="169"/>
      <c r="I12" s="169">
        <f t="shared" si="2"/>
        <v>0</v>
      </c>
      <c r="J12" s="169"/>
      <c r="K12" s="169">
        <f t="shared" si="3"/>
        <v>0</v>
      </c>
      <c r="L12" s="169">
        <v>21</v>
      </c>
      <c r="M12" s="169">
        <f t="shared" si="4"/>
        <v>0</v>
      </c>
      <c r="N12" s="161">
        <v>2.4399999999999999E-3</v>
      </c>
      <c r="O12" s="161">
        <f t="shared" si="5"/>
        <v>4.8800000000000003E-2</v>
      </c>
      <c r="P12" s="161">
        <v>0</v>
      </c>
      <c r="Q12" s="161">
        <f t="shared" si="6"/>
        <v>0</v>
      </c>
      <c r="R12" s="161"/>
      <c r="S12" s="161"/>
      <c r="T12" s="162">
        <v>0.34799999999999998</v>
      </c>
      <c r="U12" s="161">
        <f t="shared" si="7"/>
        <v>6.96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102</v>
      </c>
      <c r="C13" s="191" t="s">
        <v>103</v>
      </c>
      <c r="D13" s="160" t="s">
        <v>94</v>
      </c>
      <c r="E13" s="166">
        <v>102</v>
      </c>
      <c r="F13" s="168">
        <f t="shared" si="0"/>
        <v>0</v>
      </c>
      <c r="G13" s="169">
        <f t="shared" si="1"/>
        <v>0</v>
      </c>
      <c r="H13" s="169"/>
      <c r="I13" s="169">
        <f t="shared" si="2"/>
        <v>0</v>
      </c>
      <c r="J13" s="169"/>
      <c r="K13" s="169">
        <f t="shared" si="3"/>
        <v>0</v>
      </c>
      <c r="L13" s="169">
        <v>21</v>
      </c>
      <c r="M13" s="169">
        <f t="shared" si="4"/>
        <v>0</v>
      </c>
      <c r="N13" s="161">
        <v>4.47E-3</v>
      </c>
      <c r="O13" s="161">
        <f t="shared" si="5"/>
        <v>0.45594000000000001</v>
      </c>
      <c r="P13" s="161">
        <v>0</v>
      </c>
      <c r="Q13" s="161">
        <f t="shared" si="6"/>
        <v>0</v>
      </c>
      <c r="R13" s="161"/>
      <c r="S13" s="161"/>
      <c r="T13" s="162">
        <v>0.42</v>
      </c>
      <c r="U13" s="161">
        <f t="shared" si="7"/>
        <v>42.84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8" t="s">
        <v>104</v>
      </c>
      <c r="C14" s="191" t="s">
        <v>105</v>
      </c>
      <c r="D14" s="160" t="s">
        <v>106</v>
      </c>
      <c r="E14" s="166">
        <v>4</v>
      </c>
      <c r="F14" s="168">
        <f t="shared" si="0"/>
        <v>0</v>
      </c>
      <c r="G14" s="169">
        <f t="shared" si="1"/>
        <v>0</v>
      </c>
      <c r="H14" s="169"/>
      <c r="I14" s="169">
        <f t="shared" si="2"/>
        <v>0</v>
      </c>
      <c r="J14" s="169"/>
      <c r="K14" s="169">
        <f t="shared" si="3"/>
        <v>0</v>
      </c>
      <c r="L14" s="169">
        <v>21</v>
      </c>
      <c r="M14" s="169">
        <f t="shared" si="4"/>
        <v>0</v>
      </c>
      <c r="N14" s="161">
        <v>2.0000000000000001E-4</v>
      </c>
      <c r="O14" s="161">
        <f t="shared" si="5"/>
        <v>8.0000000000000004E-4</v>
      </c>
      <c r="P14" s="161">
        <v>0</v>
      </c>
      <c r="Q14" s="161">
        <f t="shared" si="6"/>
        <v>0</v>
      </c>
      <c r="R14" s="161"/>
      <c r="S14" s="161"/>
      <c r="T14" s="162">
        <v>0</v>
      </c>
      <c r="U14" s="161">
        <f t="shared" si="7"/>
        <v>0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107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7</v>
      </c>
      <c r="B15" s="158" t="s">
        <v>108</v>
      </c>
      <c r="C15" s="191" t="s">
        <v>109</v>
      </c>
      <c r="D15" s="160" t="s">
        <v>106</v>
      </c>
      <c r="E15" s="166">
        <v>10</v>
      </c>
      <c r="F15" s="168">
        <f t="shared" si="0"/>
        <v>0</v>
      </c>
      <c r="G15" s="169">
        <f t="shared" si="1"/>
        <v>0</v>
      </c>
      <c r="H15" s="169"/>
      <c r="I15" s="169">
        <f t="shared" si="2"/>
        <v>0</v>
      </c>
      <c r="J15" s="169"/>
      <c r="K15" s="169">
        <f t="shared" si="3"/>
        <v>0</v>
      </c>
      <c r="L15" s="169">
        <v>21</v>
      </c>
      <c r="M15" s="169">
        <f t="shared" si="4"/>
        <v>0</v>
      </c>
      <c r="N15" s="161">
        <v>5.9999999999999995E-4</v>
      </c>
      <c r="O15" s="161">
        <f t="shared" si="5"/>
        <v>6.0000000000000001E-3</v>
      </c>
      <c r="P15" s="161">
        <v>0</v>
      </c>
      <c r="Q15" s="161">
        <f t="shared" si="6"/>
        <v>0</v>
      </c>
      <c r="R15" s="161"/>
      <c r="S15" s="161"/>
      <c r="T15" s="162">
        <v>0</v>
      </c>
      <c r="U15" s="161">
        <f t="shared" si="7"/>
        <v>0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107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8</v>
      </c>
      <c r="B16" s="158" t="s">
        <v>110</v>
      </c>
      <c r="C16" s="191" t="s">
        <v>111</v>
      </c>
      <c r="D16" s="160" t="s">
        <v>106</v>
      </c>
      <c r="E16" s="166">
        <v>15</v>
      </c>
      <c r="F16" s="168">
        <f t="shared" si="0"/>
        <v>0</v>
      </c>
      <c r="G16" s="169">
        <f t="shared" si="1"/>
        <v>0</v>
      </c>
      <c r="H16" s="169"/>
      <c r="I16" s="169">
        <f t="shared" si="2"/>
        <v>0</v>
      </c>
      <c r="J16" s="169"/>
      <c r="K16" s="169">
        <f t="shared" si="3"/>
        <v>0</v>
      </c>
      <c r="L16" s="169">
        <v>21</v>
      </c>
      <c r="M16" s="169">
        <f t="shared" si="4"/>
        <v>0</v>
      </c>
      <c r="N16" s="161">
        <v>1.4999999999999999E-4</v>
      </c>
      <c r="O16" s="161">
        <f t="shared" si="5"/>
        <v>2.2499999999999998E-3</v>
      </c>
      <c r="P16" s="161">
        <v>0</v>
      </c>
      <c r="Q16" s="161">
        <f t="shared" si="6"/>
        <v>0</v>
      </c>
      <c r="R16" s="161"/>
      <c r="S16" s="161"/>
      <c r="T16" s="162">
        <v>0</v>
      </c>
      <c r="U16" s="161">
        <f t="shared" si="7"/>
        <v>0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107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9</v>
      </c>
      <c r="B17" s="158" t="s">
        <v>112</v>
      </c>
      <c r="C17" s="191" t="s">
        <v>113</v>
      </c>
      <c r="D17" s="160" t="s">
        <v>106</v>
      </c>
      <c r="E17" s="166">
        <v>24</v>
      </c>
      <c r="F17" s="168">
        <f t="shared" si="0"/>
        <v>0</v>
      </c>
      <c r="G17" s="169">
        <f t="shared" si="1"/>
        <v>0</v>
      </c>
      <c r="H17" s="169"/>
      <c r="I17" s="169">
        <f t="shared" si="2"/>
        <v>0</v>
      </c>
      <c r="J17" s="169"/>
      <c r="K17" s="169">
        <f t="shared" si="3"/>
        <v>0</v>
      </c>
      <c r="L17" s="169">
        <v>21</v>
      </c>
      <c r="M17" s="169">
        <f t="shared" si="4"/>
        <v>0</v>
      </c>
      <c r="N17" s="161">
        <v>2.0000000000000001E-4</v>
      </c>
      <c r="O17" s="161">
        <f t="shared" si="5"/>
        <v>4.7999999999999996E-3</v>
      </c>
      <c r="P17" s="161">
        <v>0</v>
      </c>
      <c r="Q17" s="161">
        <f t="shared" si="6"/>
        <v>0</v>
      </c>
      <c r="R17" s="161"/>
      <c r="S17" s="161"/>
      <c r="T17" s="162">
        <v>0</v>
      </c>
      <c r="U17" s="161">
        <f t="shared" si="7"/>
        <v>0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107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10</v>
      </c>
      <c r="B18" s="158" t="s">
        <v>114</v>
      </c>
      <c r="C18" s="191" t="s">
        <v>115</v>
      </c>
      <c r="D18" s="160" t="s">
        <v>106</v>
      </c>
      <c r="E18" s="166">
        <v>18</v>
      </c>
      <c r="F18" s="168">
        <f t="shared" si="0"/>
        <v>0</v>
      </c>
      <c r="G18" s="169">
        <f t="shared" si="1"/>
        <v>0</v>
      </c>
      <c r="H18" s="169"/>
      <c r="I18" s="169">
        <f t="shared" si="2"/>
        <v>0</v>
      </c>
      <c r="J18" s="169"/>
      <c r="K18" s="169">
        <f t="shared" si="3"/>
        <v>0</v>
      </c>
      <c r="L18" s="169">
        <v>21</v>
      </c>
      <c r="M18" s="169">
        <f t="shared" si="4"/>
        <v>0</v>
      </c>
      <c r="N18" s="161">
        <v>2.5000000000000001E-4</v>
      </c>
      <c r="O18" s="161">
        <f t="shared" si="5"/>
        <v>4.4999999999999997E-3</v>
      </c>
      <c r="P18" s="161">
        <v>0</v>
      </c>
      <c r="Q18" s="161">
        <f t="shared" si="6"/>
        <v>0</v>
      </c>
      <c r="R18" s="161"/>
      <c r="S18" s="161"/>
      <c r="T18" s="162">
        <v>0</v>
      </c>
      <c r="U18" s="161">
        <f t="shared" si="7"/>
        <v>0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107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11</v>
      </c>
      <c r="B19" s="158" t="s">
        <v>116</v>
      </c>
      <c r="C19" s="191" t="s">
        <v>117</v>
      </c>
      <c r="D19" s="160" t="s">
        <v>106</v>
      </c>
      <c r="E19" s="166">
        <v>10</v>
      </c>
      <c r="F19" s="168">
        <f t="shared" si="0"/>
        <v>0</v>
      </c>
      <c r="G19" s="169">
        <f t="shared" si="1"/>
        <v>0</v>
      </c>
      <c r="H19" s="169"/>
      <c r="I19" s="169">
        <f t="shared" si="2"/>
        <v>0</v>
      </c>
      <c r="J19" s="169"/>
      <c r="K19" s="169">
        <f t="shared" si="3"/>
        <v>0</v>
      </c>
      <c r="L19" s="169">
        <v>21</v>
      </c>
      <c r="M19" s="169">
        <f t="shared" si="4"/>
        <v>0</v>
      </c>
      <c r="N19" s="161">
        <v>3.5E-4</v>
      </c>
      <c r="O19" s="161">
        <f t="shared" si="5"/>
        <v>3.5000000000000001E-3</v>
      </c>
      <c r="P19" s="161">
        <v>0</v>
      </c>
      <c r="Q19" s="161">
        <f t="shared" si="6"/>
        <v>0</v>
      </c>
      <c r="R19" s="161"/>
      <c r="S19" s="161"/>
      <c r="T19" s="162">
        <v>0</v>
      </c>
      <c r="U19" s="161">
        <f t="shared" si="7"/>
        <v>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107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12</v>
      </c>
      <c r="B20" s="158" t="s">
        <v>118</v>
      </c>
      <c r="C20" s="191" t="s">
        <v>119</v>
      </c>
      <c r="D20" s="160" t="s">
        <v>106</v>
      </c>
      <c r="E20" s="166">
        <v>16</v>
      </c>
      <c r="F20" s="168">
        <f t="shared" si="0"/>
        <v>0</v>
      </c>
      <c r="G20" s="169">
        <f t="shared" si="1"/>
        <v>0</v>
      </c>
      <c r="H20" s="169"/>
      <c r="I20" s="169">
        <f t="shared" si="2"/>
        <v>0</v>
      </c>
      <c r="J20" s="169"/>
      <c r="K20" s="169">
        <f t="shared" si="3"/>
        <v>0</v>
      </c>
      <c r="L20" s="169">
        <v>21</v>
      </c>
      <c r="M20" s="169">
        <f t="shared" si="4"/>
        <v>0</v>
      </c>
      <c r="N20" s="161">
        <v>4.0000000000000002E-4</v>
      </c>
      <c r="O20" s="161">
        <f t="shared" si="5"/>
        <v>6.4000000000000003E-3</v>
      </c>
      <c r="P20" s="161">
        <v>0</v>
      </c>
      <c r="Q20" s="161">
        <f t="shared" si="6"/>
        <v>0</v>
      </c>
      <c r="R20" s="161"/>
      <c r="S20" s="161"/>
      <c r="T20" s="162">
        <v>0</v>
      </c>
      <c r="U20" s="161">
        <f t="shared" si="7"/>
        <v>0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107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13</v>
      </c>
      <c r="B21" s="158" t="s">
        <v>120</v>
      </c>
      <c r="C21" s="191" t="s">
        <v>121</v>
      </c>
      <c r="D21" s="160" t="s">
        <v>106</v>
      </c>
      <c r="E21" s="166">
        <v>10</v>
      </c>
      <c r="F21" s="168">
        <f t="shared" si="0"/>
        <v>0</v>
      </c>
      <c r="G21" s="169">
        <f t="shared" si="1"/>
        <v>0</v>
      </c>
      <c r="H21" s="169"/>
      <c r="I21" s="169">
        <f t="shared" si="2"/>
        <v>0</v>
      </c>
      <c r="J21" s="169"/>
      <c r="K21" s="169">
        <f t="shared" si="3"/>
        <v>0</v>
      </c>
      <c r="L21" s="169">
        <v>21</v>
      </c>
      <c r="M21" s="169">
        <f t="shared" si="4"/>
        <v>0</v>
      </c>
      <c r="N21" s="161">
        <v>2.0000000000000001E-4</v>
      </c>
      <c r="O21" s="161">
        <f t="shared" si="5"/>
        <v>2E-3</v>
      </c>
      <c r="P21" s="161">
        <v>0</v>
      </c>
      <c r="Q21" s="161">
        <f t="shared" si="6"/>
        <v>0</v>
      </c>
      <c r="R21" s="161"/>
      <c r="S21" s="161"/>
      <c r="T21" s="162">
        <v>0</v>
      </c>
      <c r="U21" s="161">
        <f t="shared" si="7"/>
        <v>0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107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14</v>
      </c>
      <c r="B22" s="158" t="s">
        <v>122</v>
      </c>
      <c r="C22" s="191" t="s">
        <v>123</v>
      </c>
      <c r="D22" s="160" t="s">
        <v>106</v>
      </c>
      <c r="E22" s="166">
        <v>6</v>
      </c>
      <c r="F22" s="168">
        <f t="shared" si="0"/>
        <v>0</v>
      </c>
      <c r="G22" s="169">
        <f t="shared" si="1"/>
        <v>0</v>
      </c>
      <c r="H22" s="169"/>
      <c r="I22" s="169">
        <f t="shared" si="2"/>
        <v>0</v>
      </c>
      <c r="J22" s="169"/>
      <c r="K22" s="169">
        <f t="shared" si="3"/>
        <v>0</v>
      </c>
      <c r="L22" s="169">
        <v>21</v>
      </c>
      <c r="M22" s="169">
        <f t="shared" si="4"/>
        <v>0</v>
      </c>
      <c r="N22" s="161">
        <v>4.4999999999999999E-4</v>
      </c>
      <c r="O22" s="161">
        <f t="shared" si="5"/>
        <v>2.7000000000000001E-3</v>
      </c>
      <c r="P22" s="161">
        <v>0</v>
      </c>
      <c r="Q22" s="161">
        <f t="shared" si="6"/>
        <v>0</v>
      </c>
      <c r="R22" s="161"/>
      <c r="S22" s="161"/>
      <c r="T22" s="162">
        <v>0</v>
      </c>
      <c r="U22" s="161">
        <f t="shared" si="7"/>
        <v>0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107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>
        <v>15</v>
      </c>
      <c r="B23" s="158" t="s">
        <v>124</v>
      </c>
      <c r="C23" s="191" t="s">
        <v>125</v>
      </c>
      <c r="D23" s="160" t="s">
        <v>106</v>
      </c>
      <c r="E23" s="166">
        <v>8</v>
      </c>
      <c r="F23" s="168">
        <f t="shared" si="0"/>
        <v>0</v>
      </c>
      <c r="G23" s="169">
        <f t="shared" si="1"/>
        <v>0</v>
      </c>
      <c r="H23" s="169"/>
      <c r="I23" s="169">
        <f t="shared" si="2"/>
        <v>0</v>
      </c>
      <c r="J23" s="169"/>
      <c r="K23" s="169">
        <f t="shared" si="3"/>
        <v>0</v>
      </c>
      <c r="L23" s="169">
        <v>21</v>
      </c>
      <c r="M23" s="169">
        <f t="shared" si="4"/>
        <v>0</v>
      </c>
      <c r="N23" s="161">
        <v>2.0000000000000001E-4</v>
      </c>
      <c r="O23" s="161">
        <f t="shared" si="5"/>
        <v>1.6000000000000001E-3</v>
      </c>
      <c r="P23" s="161">
        <v>0</v>
      </c>
      <c r="Q23" s="161">
        <f t="shared" si="6"/>
        <v>0</v>
      </c>
      <c r="R23" s="161"/>
      <c r="S23" s="161"/>
      <c r="T23" s="162">
        <v>0</v>
      </c>
      <c r="U23" s="161">
        <f t="shared" si="7"/>
        <v>0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107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16</v>
      </c>
      <c r="B24" s="158" t="s">
        <v>126</v>
      </c>
      <c r="C24" s="191" t="s">
        <v>127</v>
      </c>
      <c r="D24" s="160" t="s">
        <v>106</v>
      </c>
      <c r="E24" s="166">
        <v>12</v>
      </c>
      <c r="F24" s="168">
        <f t="shared" si="0"/>
        <v>0</v>
      </c>
      <c r="G24" s="169">
        <f t="shared" si="1"/>
        <v>0</v>
      </c>
      <c r="H24" s="169"/>
      <c r="I24" s="169">
        <f t="shared" si="2"/>
        <v>0</v>
      </c>
      <c r="J24" s="169"/>
      <c r="K24" s="169">
        <f t="shared" si="3"/>
        <v>0</v>
      </c>
      <c r="L24" s="169">
        <v>21</v>
      </c>
      <c r="M24" s="169">
        <f t="shared" si="4"/>
        <v>0</v>
      </c>
      <c r="N24" s="161">
        <v>2.5000000000000001E-4</v>
      </c>
      <c r="O24" s="161">
        <f t="shared" si="5"/>
        <v>3.0000000000000001E-3</v>
      </c>
      <c r="P24" s="161">
        <v>0</v>
      </c>
      <c r="Q24" s="161">
        <f t="shared" si="6"/>
        <v>0</v>
      </c>
      <c r="R24" s="161"/>
      <c r="S24" s="161"/>
      <c r="T24" s="162">
        <v>0</v>
      </c>
      <c r="U24" s="161">
        <f t="shared" si="7"/>
        <v>0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107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17</v>
      </c>
      <c r="B25" s="158" t="s">
        <v>128</v>
      </c>
      <c r="C25" s="191" t="s">
        <v>129</v>
      </c>
      <c r="D25" s="160" t="s">
        <v>106</v>
      </c>
      <c r="E25" s="166">
        <v>6</v>
      </c>
      <c r="F25" s="168">
        <f t="shared" si="0"/>
        <v>0</v>
      </c>
      <c r="G25" s="169">
        <f t="shared" si="1"/>
        <v>0</v>
      </c>
      <c r="H25" s="169"/>
      <c r="I25" s="169">
        <f t="shared" si="2"/>
        <v>0</v>
      </c>
      <c r="J25" s="169"/>
      <c r="K25" s="169">
        <f t="shared" si="3"/>
        <v>0</v>
      </c>
      <c r="L25" s="169">
        <v>21</v>
      </c>
      <c r="M25" s="169">
        <f t="shared" si="4"/>
        <v>0</v>
      </c>
      <c r="N25" s="161">
        <v>4.0000000000000003E-5</v>
      </c>
      <c r="O25" s="161">
        <f t="shared" si="5"/>
        <v>2.4000000000000001E-4</v>
      </c>
      <c r="P25" s="161">
        <v>0</v>
      </c>
      <c r="Q25" s="161">
        <f t="shared" si="6"/>
        <v>0</v>
      </c>
      <c r="R25" s="161"/>
      <c r="S25" s="161"/>
      <c r="T25" s="162">
        <v>0</v>
      </c>
      <c r="U25" s="161">
        <f t="shared" si="7"/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107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18</v>
      </c>
      <c r="B26" s="158" t="s">
        <v>130</v>
      </c>
      <c r="C26" s="191" t="s">
        <v>131</v>
      </c>
      <c r="D26" s="160" t="s">
        <v>106</v>
      </c>
      <c r="E26" s="166">
        <v>14</v>
      </c>
      <c r="F26" s="168">
        <f t="shared" si="0"/>
        <v>0</v>
      </c>
      <c r="G26" s="169">
        <f t="shared" si="1"/>
        <v>0</v>
      </c>
      <c r="H26" s="169"/>
      <c r="I26" s="169">
        <f t="shared" si="2"/>
        <v>0</v>
      </c>
      <c r="J26" s="169"/>
      <c r="K26" s="169">
        <f t="shared" si="3"/>
        <v>0</v>
      </c>
      <c r="L26" s="169">
        <v>21</v>
      </c>
      <c r="M26" s="169">
        <f t="shared" si="4"/>
        <v>0</v>
      </c>
      <c r="N26" s="161">
        <v>5.1000000000000004E-4</v>
      </c>
      <c r="O26" s="161">
        <f t="shared" si="5"/>
        <v>7.1399999999999996E-3</v>
      </c>
      <c r="P26" s="161">
        <v>0</v>
      </c>
      <c r="Q26" s="161">
        <f t="shared" si="6"/>
        <v>0</v>
      </c>
      <c r="R26" s="161"/>
      <c r="S26" s="161"/>
      <c r="T26" s="162">
        <v>0</v>
      </c>
      <c r="U26" s="161">
        <f t="shared" si="7"/>
        <v>0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107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19</v>
      </c>
      <c r="B27" s="158" t="s">
        <v>132</v>
      </c>
      <c r="C27" s="191" t="s">
        <v>133</v>
      </c>
      <c r="D27" s="160" t="s">
        <v>106</v>
      </c>
      <c r="E27" s="166">
        <v>4</v>
      </c>
      <c r="F27" s="168">
        <f t="shared" si="0"/>
        <v>0</v>
      </c>
      <c r="G27" s="169">
        <f t="shared" si="1"/>
        <v>0</v>
      </c>
      <c r="H27" s="169"/>
      <c r="I27" s="169">
        <f t="shared" si="2"/>
        <v>0</v>
      </c>
      <c r="J27" s="169"/>
      <c r="K27" s="169">
        <f t="shared" si="3"/>
        <v>0</v>
      </c>
      <c r="L27" s="169">
        <v>21</v>
      </c>
      <c r="M27" s="169">
        <f t="shared" si="4"/>
        <v>0</v>
      </c>
      <c r="N27" s="161">
        <v>5.6999999999999998E-4</v>
      </c>
      <c r="O27" s="161">
        <f t="shared" si="5"/>
        <v>2.2799999999999999E-3</v>
      </c>
      <c r="P27" s="161">
        <v>0</v>
      </c>
      <c r="Q27" s="161">
        <f t="shared" si="6"/>
        <v>0</v>
      </c>
      <c r="R27" s="161"/>
      <c r="S27" s="161"/>
      <c r="T27" s="162">
        <v>0</v>
      </c>
      <c r="U27" s="161">
        <f t="shared" si="7"/>
        <v>0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107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20</v>
      </c>
      <c r="B28" s="158" t="s">
        <v>134</v>
      </c>
      <c r="C28" s="191" t="s">
        <v>135</v>
      </c>
      <c r="D28" s="160" t="s">
        <v>106</v>
      </c>
      <c r="E28" s="166">
        <v>4</v>
      </c>
      <c r="F28" s="168">
        <f t="shared" si="0"/>
        <v>0</v>
      </c>
      <c r="G28" s="169">
        <f t="shared" si="1"/>
        <v>0</v>
      </c>
      <c r="H28" s="169"/>
      <c r="I28" s="169">
        <f t="shared" si="2"/>
        <v>0</v>
      </c>
      <c r="J28" s="169"/>
      <c r="K28" s="169">
        <f t="shared" si="3"/>
        <v>0</v>
      </c>
      <c r="L28" s="169">
        <v>21</v>
      </c>
      <c r="M28" s="169">
        <f t="shared" si="4"/>
        <v>0</v>
      </c>
      <c r="N28" s="161">
        <v>3.5E-4</v>
      </c>
      <c r="O28" s="161">
        <f t="shared" si="5"/>
        <v>1.4E-3</v>
      </c>
      <c r="P28" s="161">
        <v>0</v>
      </c>
      <c r="Q28" s="161">
        <f t="shared" si="6"/>
        <v>0</v>
      </c>
      <c r="R28" s="161"/>
      <c r="S28" s="161"/>
      <c r="T28" s="162">
        <v>0</v>
      </c>
      <c r="U28" s="161">
        <f t="shared" si="7"/>
        <v>0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107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21</v>
      </c>
      <c r="B29" s="158" t="s">
        <v>136</v>
      </c>
      <c r="C29" s="191" t="s">
        <v>137</v>
      </c>
      <c r="D29" s="160" t="s">
        <v>106</v>
      </c>
      <c r="E29" s="166">
        <v>4</v>
      </c>
      <c r="F29" s="168">
        <f t="shared" si="0"/>
        <v>0</v>
      </c>
      <c r="G29" s="169">
        <f t="shared" si="1"/>
        <v>0</v>
      </c>
      <c r="H29" s="169"/>
      <c r="I29" s="169">
        <f t="shared" si="2"/>
        <v>0</v>
      </c>
      <c r="J29" s="169"/>
      <c r="K29" s="169">
        <f t="shared" si="3"/>
        <v>0</v>
      </c>
      <c r="L29" s="169">
        <v>21</v>
      </c>
      <c r="M29" s="169">
        <f t="shared" si="4"/>
        <v>0</v>
      </c>
      <c r="N29" s="161">
        <v>3.5E-4</v>
      </c>
      <c r="O29" s="161">
        <f t="shared" si="5"/>
        <v>1.4E-3</v>
      </c>
      <c r="P29" s="161">
        <v>0</v>
      </c>
      <c r="Q29" s="161">
        <f t="shared" si="6"/>
        <v>0</v>
      </c>
      <c r="R29" s="161"/>
      <c r="S29" s="161"/>
      <c r="T29" s="162">
        <v>0</v>
      </c>
      <c r="U29" s="161">
        <f t="shared" si="7"/>
        <v>0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107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22</v>
      </c>
      <c r="B30" s="158" t="s">
        <v>138</v>
      </c>
      <c r="C30" s="191" t="s">
        <v>139</v>
      </c>
      <c r="D30" s="160" t="s">
        <v>106</v>
      </c>
      <c r="E30" s="166">
        <v>4</v>
      </c>
      <c r="F30" s="168">
        <f t="shared" si="0"/>
        <v>0</v>
      </c>
      <c r="G30" s="169">
        <f t="shared" si="1"/>
        <v>0</v>
      </c>
      <c r="H30" s="169"/>
      <c r="I30" s="169">
        <f t="shared" si="2"/>
        <v>0</v>
      </c>
      <c r="J30" s="169"/>
      <c r="K30" s="169">
        <f t="shared" si="3"/>
        <v>0</v>
      </c>
      <c r="L30" s="169">
        <v>21</v>
      </c>
      <c r="M30" s="169">
        <f t="shared" si="4"/>
        <v>0</v>
      </c>
      <c r="N30" s="161">
        <v>5.0000000000000002E-5</v>
      </c>
      <c r="O30" s="161">
        <f t="shared" si="5"/>
        <v>2.0000000000000001E-4</v>
      </c>
      <c r="P30" s="161">
        <v>0</v>
      </c>
      <c r="Q30" s="161">
        <f t="shared" si="6"/>
        <v>0</v>
      </c>
      <c r="R30" s="161"/>
      <c r="S30" s="161"/>
      <c r="T30" s="162">
        <v>0</v>
      </c>
      <c r="U30" s="161">
        <f t="shared" si="7"/>
        <v>0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107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23</v>
      </c>
      <c r="B31" s="158" t="s">
        <v>140</v>
      </c>
      <c r="C31" s="191" t="s">
        <v>141</v>
      </c>
      <c r="D31" s="160" t="s">
        <v>106</v>
      </c>
      <c r="E31" s="166">
        <v>6</v>
      </c>
      <c r="F31" s="168">
        <f t="shared" si="0"/>
        <v>0</v>
      </c>
      <c r="G31" s="169">
        <f t="shared" si="1"/>
        <v>0</v>
      </c>
      <c r="H31" s="169"/>
      <c r="I31" s="169">
        <f t="shared" si="2"/>
        <v>0</v>
      </c>
      <c r="J31" s="169"/>
      <c r="K31" s="169">
        <f t="shared" si="3"/>
        <v>0</v>
      </c>
      <c r="L31" s="169">
        <v>21</v>
      </c>
      <c r="M31" s="169">
        <f t="shared" si="4"/>
        <v>0</v>
      </c>
      <c r="N31" s="161">
        <v>0</v>
      </c>
      <c r="O31" s="161">
        <f t="shared" si="5"/>
        <v>0</v>
      </c>
      <c r="P31" s="161">
        <v>0</v>
      </c>
      <c r="Q31" s="161">
        <f t="shared" si="6"/>
        <v>0</v>
      </c>
      <c r="R31" s="161"/>
      <c r="S31" s="161"/>
      <c r="T31" s="162">
        <v>0</v>
      </c>
      <c r="U31" s="161">
        <f t="shared" si="7"/>
        <v>0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95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24</v>
      </c>
      <c r="B32" s="158" t="s">
        <v>142</v>
      </c>
      <c r="C32" s="191" t="s">
        <v>143</v>
      </c>
      <c r="D32" s="160" t="s">
        <v>106</v>
      </c>
      <c r="E32" s="166">
        <v>6</v>
      </c>
      <c r="F32" s="168">
        <f t="shared" si="0"/>
        <v>0</v>
      </c>
      <c r="G32" s="169">
        <f t="shared" si="1"/>
        <v>0</v>
      </c>
      <c r="H32" s="169"/>
      <c r="I32" s="169">
        <f t="shared" si="2"/>
        <v>0</v>
      </c>
      <c r="J32" s="169"/>
      <c r="K32" s="169">
        <f t="shared" si="3"/>
        <v>0</v>
      </c>
      <c r="L32" s="169">
        <v>21</v>
      </c>
      <c r="M32" s="169">
        <f t="shared" si="4"/>
        <v>0</v>
      </c>
      <c r="N32" s="161">
        <v>0</v>
      </c>
      <c r="O32" s="161">
        <f t="shared" si="5"/>
        <v>0</v>
      </c>
      <c r="P32" s="161">
        <v>0</v>
      </c>
      <c r="Q32" s="161">
        <f t="shared" si="6"/>
        <v>0</v>
      </c>
      <c r="R32" s="161"/>
      <c r="S32" s="161"/>
      <c r="T32" s="162">
        <v>0</v>
      </c>
      <c r="U32" s="161">
        <f t="shared" si="7"/>
        <v>0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95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25</v>
      </c>
      <c r="B33" s="158" t="s">
        <v>144</v>
      </c>
      <c r="C33" s="191" t="s">
        <v>145</v>
      </c>
      <c r="D33" s="160" t="s">
        <v>106</v>
      </c>
      <c r="E33" s="166">
        <v>6</v>
      </c>
      <c r="F33" s="168">
        <f t="shared" si="0"/>
        <v>0</v>
      </c>
      <c r="G33" s="169">
        <f t="shared" si="1"/>
        <v>0</v>
      </c>
      <c r="H33" s="169"/>
      <c r="I33" s="169">
        <f t="shared" si="2"/>
        <v>0</v>
      </c>
      <c r="J33" s="169"/>
      <c r="K33" s="169">
        <f t="shared" si="3"/>
        <v>0</v>
      </c>
      <c r="L33" s="169">
        <v>21</v>
      </c>
      <c r="M33" s="169">
        <f t="shared" si="4"/>
        <v>0</v>
      </c>
      <c r="N33" s="161">
        <v>0</v>
      </c>
      <c r="O33" s="161">
        <f t="shared" si="5"/>
        <v>0</v>
      </c>
      <c r="P33" s="161">
        <v>0</v>
      </c>
      <c r="Q33" s="161">
        <f t="shared" si="6"/>
        <v>0</v>
      </c>
      <c r="R33" s="161"/>
      <c r="S33" s="161"/>
      <c r="T33" s="162">
        <v>0</v>
      </c>
      <c r="U33" s="161">
        <f t="shared" si="7"/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95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26</v>
      </c>
      <c r="B34" s="158" t="s">
        <v>146</v>
      </c>
      <c r="C34" s="191" t="s">
        <v>147</v>
      </c>
      <c r="D34" s="160" t="s">
        <v>106</v>
      </c>
      <c r="E34" s="166">
        <v>6</v>
      </c>
      <c r="F34" s="168">
        <f t="shared" si="0"/>
        <v>0</v>
      </c>
      <c r="G34" s="169">
        <f t="shared" si="1"/>
        <v>0</v>
      </c>
      <c r="H34" s="169"/>
      <c r="I34" s="169">
        <f t="shared" si="2"/>
        <v>0</v>
      </c>
      <c r="J34" s="169"/>
      <c r="K34" s="169">
        <f t="shared" si="3"/>
        <v>0</v>
      </c>
      <c r="L34" s="169">
        <v>21</v>
      </c>
      <c r="M34" s="169">
        <f t="shared" si="4"/>
        <v>0</v>
      </c>
      <c r="N34" s="161">
        <v>0</v>
      </c>
      <c r="O34" s="161">
        <f t="shared" si="5"/>
        <v>0</v>
      </c>
      <c r="P34" s="161">
        <v>0</v>
      </c>
      <c r="Q34" s="161">
        <f t="shared" si="6"/>
        <v>0</v>
      </c>
      <c r="R34" s="161"/>
      <c r="S34" s="161"/>
      <c r="T34" s="162">
        <v>0</v>
      </c>
      <c r="U34" s="161">
        <f t="shared" si="7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95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27</v>
      </c>
      <c r="B35" s="158" t="s">
        <v>148</v>
      </c>
      <c r="C35" s="191" t="s">
        <v>149</v>
      </c>
      <c r="D35" s="160" t="s">
        <v>106</v>
      </c>
      <c r="E35" s="166">
        <v>6</v>
      </c>
      <c r="F35" s="168">
        <f t="shared" si="0"/>
        <v>0</v>
      </c>
      <c r="G35" s="169">
        <f t="shared" si="1"/>
        <v>0</v>
      </c>
      <c r="H35" s="169"/>
      <c r="I35" s="169">
        <f t="shared" si="2"/>
        <v>0</v>
      </c>
      <c r="J35" s="169"/>
      <c r="K35" s="169">
        <f t="shared" si="3"/>
        <v>0</v>
      </c>
      <c r="L35" s="169">
        <v>21</v>
      </c>
      <c r="M35" s="169">
        <f t="shared" si="4"/>
        <v>0</v>
      </c>
      <c r="N35" s="161">
        <v>0</v>
      </c>
      <c r="O35" s="161">
        <f t="shared" si="5"/>
        <v>0</v>
      </c>
      <c r="P35" s="161">
        <v>0</v>
      </c>
      <c r="Q35" s="161">
        <f t="shared" si="6"/>
        <v>0</v>
      </c>
      <c r="R35" s="161"/>
      <c r="S35" s="161"/>
      <c r="T35" s="162">
        <v>0</v>
      </c>
      <c r="U35" s="161">
        <f t="shared" si="7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95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28</v>
      </c>
      <c r="B36" s="158" t="s">
        <v>150</v>
      </c>
      <c r="C36" s="191" t="s">
        <v>151</v>
      </c>
      <c r="D36" s="160" t="s">
        <v>106</v>
      </c>
      <c r="E36" s="166">
        <v>18</v>
      </c>
      <c r="F36" s="168">
        <f t="shared" si="0"/>
        <v>0</v>
      </c>
      <c r="G36" s="169">
        <f t="shared" si="1"/>
        <v>0</v>
      </c>
      <c r="H36" s="169"/>
      <c r="I36" s="169">
        <f t="shared" si="2"/>
        <v>0</v>
      </c>
      <c r="J36" s="169"/>
      <c r="K36" s="169">
        <f t="shared" si="3"/>
        <v>0</v>
      </c>
      <c r="L36" s="169">
        <v>21</v>
      </c>
      <c r="M36" s="169">
        <f t="shared" si="4"/>
        <v>0</v>
      </c>
      <c r="N36" s="161">
        <v>0</v>
      </c>
      <c r="O36" s="161">
        <f t="shared" si="5"/>
        <v>0</v>
      </c>
      <c r="P36" s="161">
        <v>0</v>
      </c>
      <c r="Q36" s="161">
        <f t="shared" si="6"/>
        <v>0</v>
      </c>
      <c r="R36" s="161"/>
      <c r="S36" s="161"/>
      <c r="T36" s="162">
        <v>0</v>
      </c>
      <c r="U36" s="161">
        <f t="shared" si="7"/>
        <v>0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95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>
        <v>29</v>
      </c>
      <c r="B37" s="158" t="s">
        <v>152</v>
      </c>
      <c r="C37" s="191" t="s">
        <v>153</v>
      </c>
      <c r="D37" s="160" t="s">
        <v>106</v>
      </c>
      <c r="E37" s="166">
        <v>6</v>
      </c>
      <c r="F37" s="168">
        <f t="shared" si="0"/>
        <v>0</v>
      </c>
      <c r="G37" s="169">
        <f t="shared" si="1"/>
        <v>0</v>
      </c>
      <c r="H37" s="169"/>
      <c r="I37" s="169">
        <f t="shared" si="2"/>
        <v>0</v>
      </c>
      <c r="J37" s="169"/>
      <c r="K37" s="169">
        <f t="shared" si="3"/>
        <v>0</v>
      </c>
      <c r="L37" s="169">
        <v>21</v>
      </c>
      <c r="M37" s="169">
        <f t="shared" si="4"/>
        <v>0</v>
      </c>
      <c r="N37" s="161">
        <v>0</v>
      </c>
      <c r="O37" s="161">
        <f t="shared" si="5"/>
        <v>0</v>
      </c>
      <c r="P37" s="161">
        <v>0</v>
      </c>
      <c r="Q37" s="161">
        <f t="shared" si="6"/>
        <v>0</v>
      </c>
      <c r="R37" s="161"/>
      <c r="S37" s="161"/>
      <c r="T37" s="162">
        <v>0</v>
      </c>
      <c r="U37" s="161">
        <f t="shared" si="7"/>
        <v>0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95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30</v>
      </c>
      <c r="B38" s="158" t="s">
        <v>154</v>
      </c>
      <c r="C38" s="191" t="s">
        <v>155</v>
      </c>
      <c r="D38" s="160" t="s">
        <v>106</v>
      </c>
      <c r="E38" s="166">
        <v>10</v>
      </c>
      <c r="F38" s="168">
        <f t="shared" si="0"/>
        <v>0</v>
      </c>
      <c r="G38" s="169">
        <f t="shared" si="1"/>
        <v>0</v>
      </c>
      <c r="H38" s="169"/>
      <c r="I38" s="169">
        <f t="shared" si="2"/>
        <v>0</v>
      </c>
      <c r="J38" s="169"/>
      <c r="K38" s="169">
        <f t="shared" si="3"/>
        <v>0</v>
      </c>
      <c r="L38" s="169">
        <v>21</v>
      </c>
      <c r="M38" s="169">
        <f t="shared" si="4"/>
        <v>0</v>
      </c>
      <c r="N38" s="161">
        <v>0</v>
      </c>
      <c r="O38" s="161">
        <f t="shared" si="5"/>
        <v>0</v>
      </c>
      <c r="P38" s="161">
        <v>0</v>
      </c>
      <c r="Q38" s="161">
        <f t="shared" si="6"/>
        <v>0</v>
      </c>
      <c r="R38" s="161"/>
      <c r="S38" s="161"/>
      <c r="T38" s="162">
        <v>0</v>
      </c>
      <c r="U38" s="161">
        <f t="shared" si="7"/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95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31</v>
      </c>
      <c r="B39" s="158" t="s">
        <v>156</v>
      </c>
      <c r="C39" s="191" t="s">
        <v>157</v>
      </c>
      <c r="D39" s="160" t="s">
        <v>106</v>
      </c>
      <c r="E39" s="166">
        <v>6</v>
      </c>
      <c r="F39" s="168">
        <f t="shared" si="0"/>
        <v>0</v>
      </c>
      <c r="G39" s="169">
        <f t="shared" si="1"/>
        <v>0</v>
      </c>
      <c r="H39" s="169"/>
      <c r="I39" s="169">
        <f t="shared" si="2"/>
        <v>0</v>
      </c>
      <c r="J39" s="169"/>
      <c r="K39" s="169">
        <f t="shared" si="3"/>
        <v>0</v>
      </c>
      <c r="L39" s="169">
        <v>21</v>
      </c>
      <c r="M39" s="169">
        <f t="shared" si="4"/>
        <v>0</v>
      </c>
      <c r="N39" s="161">
        <v>0</v>
      </c>
      <c r="O39" s="161">
        <f t="shared" si="5"/>
        <v>0</v>
      </c>
      <c r="P39" s="161">
        <v>0</v>
      </c>
      <c r="Q39" s="161">
        <f t="shared" si="6"/>
        <v>0</v>
      </c>
      <c r="R39" s="161"/>
      <c r="S39" s="161"/>
      <c r="T39" s="162">
        <v>0</v>
      </c>
      <c r="U39" s="161">
        <f t="shared" si="7"/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95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32</v>
      </c>
      <c r="B40" s="158" t="s">
        <v>158</v>
      </c>
      <c r="C40" s="191" t="s">
        <v>159</v>
      </c>
      <c r="D40" s="160" t="s">
        <v>94</v>
      </c>
      <c r="E40" s="166">
        <v>24</v>
      </c>
      <c r="F40" s="168">
        <f t="shared" si="0"/>
        <v>0</v>
      </c>
      <c r="G40" s="169">
        <f t="shared" si="1"/>
        <v>0</v>
      </c>
      <c r="H40" s="169"/>
      <c r="I40" s="169">
        <f t="shared" si="2"/>
        <v>0</v>
      </c>
      <c r="J40" s="169"/>
      <c r="K40" s="169">
        <f t="shared" si="3"/>
        <v>0</v>
      </c>
      <c r="L40" s="169">
        <v>21</v>
      </c>
      <c r="M40" s="169">
        <f t="shared" si="4"/>
        <v>0</v>
      </c>
      <c r="N40" s="161">
        <v>3.0000000000000001E-5</v>
      </c>
      <c r="O40" s="161">
        <f t="shared" si="5"/>
        <v>7.2000000000000005E-4</v>
      </c>
      <c r="P40" s="161">
        <v>0</v>
      </c>
      <c r="Q40" s="161">
        <f t="shared" si="6"/>
        <v>0</v>
      </c>
      <c r="R40" s="161"/>
      <c r="S40" s="161"/>
      <c r="T40" s="162">
        <v>0</v>
      </c>
      <c r="U40" s="161">
        <f t="shared" si="7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107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33</v>
      </c>
      <c r="B41" s="158" t="s">
        <v>160</v>
      </c>
      <c r="C41" s="191" t="s">
        <v>161</v>
      </c>
      <c r="D41" s="160" t="s">
        <v>94</v>
      </c>
      <c r="E41" s="166">
        <v>30</v>
      </c>
      <c r="F41" s="168">
        <f t="shared" ref="F41:F65" si="8">H41+J41</f>
        <v>0</v>
      </c>
      <c r="G41" s="169">
        <f t="shared" ref="G41:G65" si="9">ROUND(E41*F41,2)</f>
        <v>0</v>
      </c>
      <c r="H41" s="169"/>
      <c r="I41" s="169">
        <f t="shared" ref="I41:I65" si="10">ROUND(E41*H41,2)</f>
        <v>0</v>
      </c>
      <c r="J41" s="169"/>
      <c r="K41" s="169">
        <f t="shared" ref="K41:K65" si="11">ROUND(E41*J41,2)</f>
        <v>0</v>
      </c>
      <c r="L41" s="169">
        <v>21</v>
      </c>
      <c r="M41" s="169">
        <f t="shared" ref="M41:M65" si="12">G41*(1+L41/100)</f>
        <v>0</v>
      </c>
      <c r="N41" s="161">
        <v>6.9999999999999994E-5</v>
      </c>
      <c r="O41" s="161">
        <f t="shared" ref="O41:O65" si="13">ROUND(E41*N41,5)</f>
        <v>2.0999999999999999E-3</v>
      </c>
      <c r="P41" s="161">
        <v>0</v>
      </c>
      <c r="Q41" s="161">
        <f t="shared" ref="Q41:Q65" si="14">ROUND(E41*P41,5)</f>
        <v>0</v>
      </c>
      <c r="R41" s="161"/>
      <c r="S41" s="161"/>
      <c r="T41" s="162">
        <v>0</v>
      </c>
      <c r="U41" s="161">
        <f t="shared" ref="U41:U65" si="15">ROUND(E41*T41,2)</f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107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34</v>
      </c>
      <c r="B42" s="158" t="s">
        <v>162</v>
      </c>
      <c r="C42" s="191" t="s">
        <v>163</v>
      </c>
      <c r="D42" s="160" t="s">
        <v>94</v>
      </c>
      <c r="E42" s="166">
        <v>62</v>
      </c>
      <c r="F42" s="168">
        <f t="shared" si="8"/>
        <v>0</v>
      </c>
      <c r="G42" s="169">
        <f t="shared" si="9"/>
        <v>0</v>
      </c>
      <c r="H42" s="169"/>
      <c r="I42" s="169">
        <f t="shared" si="10"/>
        <v>0</v>
      </c>
      <c r="J42" s="169"/>
      <c r="K42" s="169">
        <f t="shared" si="11"/>
        <v>0</v>
      </c>
      <c r="L42" s="169">
        <v>21</v>
      </c>
      <c r="M42" s="169">
        <f t="shared" si="12"/>
        <v>0</v>
      </c>
      <c r="N42" s="161">
        <v>8.0000000000000007E-5</v>
      </c>
      <c r="O42" s="161">
        <f t="shared" si="13"/>
        <v>4.96E-3</v>
      </c>
      <c r="P42" s="161">
        <v>0</v>
      </c>
      <c r="Q42" s="161">
        <f t="shared" si="14"/>
        <v>0</v>
      </c>
      <c r="R42" s="161"/>
      <c r="S42" s="161"/>
      <c r="T42" s="162">
        <v>0</v>
      </c>
      <c r="U42" s="161">
        <f t="shared" si="15"/>
        <v>0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107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>
        <v>35</v>
      </c>
      <c r="B43" s="158" t="s">
        <v>164</v>
      </c>
      <c r="C43" s="191" t="s">
        <v>165</v>
      </c>
      <c r="D43" s="160" t="s">
        <v>94</v>
      </c>
      <c r="E43" s="166">
        <v>20</v>
      </c>
      <c r="F43" s="168">
        <f t="shared" si="8"/>
        <v>0</v>
      </c>
      <c r="G43" s="169">
        <f t="shared" si="9"/>
        <v>0</v>
      </c>
      <c r="H43" s="169"/>
      <c r="I43" s="169">
        <f t="shared" si="10"/>
        <v>0</v>
      </c>
      <c r="J43" s="169"/>
      <c r="K43" s="169">
        <f t="shared" si="11"/>
        <v>0</v>
      </c>
      <c r="L43" s="169">
        <v>21</v>
      </c>
      <c r="M43" s="169">
        <f t="shared" si="12"/>
        <v>0</v>
      </c>
      <c r="N43" s="161">
        <v>1.7000000000000001E-4</v>
      </c>
      <c r="O43" s="161">
        <f t="shared" si="13"/>
        <v>3.3999999999999998E-3</v>
      </c>
      <c r="P43" s="161">
        <v>0</v>
      </c>
      <c r="Q43" s="161">
        <f t="shared" si="14"/>
        <v>0</v>
      </c>
      <c r="R43" s="161"/>
      <c r="S43" s="161"/>
      <c r="T43" s="162">
        <v>0</v>
      </c>
      <c r="U43" s="161">
        <f t="shared" si="15"/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107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>
        <v>36</v>
      </c>
      <c r="B44" s="158" t="s">
        <v>166</v>
      </c>
      <c r="C44" s="191" t="s">
        <v>167</v>
      </c>
      <c r="D44" s="160" t="s">
        <v>94</v>
      </c>
      <c r="E44" s="166">
        <v>98</v>
      </c>
      <c r="F44" s="168">
        <f t="shared" si="8"/>
        <v>0</v>
      </c>
      <c r="G44" s="169">
        <f t="shared" si="9"/>
        <v>0</v>
      </c>
      <c r="H44" s="169"/>
      <c r="I44" s="169">
        <f t="shared" si="10"/>
        <v>0</v>
      </c>
      <c r="J44" s="169"/>
      <c r="K44" s="169">
        <f t="shared" si="11"/>
        <v>0</v>
      </c>
      <c r="L44" s="169">
        <v>21</v>
      </c>
      <c r="M44" s="169">
        <f t="shared" si="12"/>
        <v>0</v>
      </c>
      <c r="N44" s="161">
        <v>2.5999999999999998E-4</v>
      </c>
      <c r="O44" s="161">
        <f t="shared" si="13"/>
        <v>2.5479999999999999E-2</v>
      </c>
      <c r="P44" s="161">
        <v>0</v>
      </c>
      <c r="Q44" s="161">
        <f t="shared" si="14"/>
        <v>0</v>
      </c>
      <c r="R44" s="161"/>
      <c r="S44" s="161"/>
      <c r="T44" s="162">
        <v>0</v>
      </c>
      <c r="U44" s="161">
        <f t="shared" si="15"/>
        <v>0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107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2">
        <v>37</v>
      </c>
      <c r="B45" s="158" t="s">
        <v>168</v>
      </c>
      <c r="C45" s="191" t="s">
        <v>169</v>
      </c>
      <c r="D45" s="160" t="s">
        <v>106</v>
      </c>
      <c r="E45" s="166">
        <v>8</v>
      </c>
      <c r="F45" s="168">
        <f t="shared" si="8"/>
        <v>0</v>
      </c>
      <c r="G45" s="169">
        <f t="shared" si="9"/>
        <v>0</v>
      </c>
      <c r="H45" s="169"/>
      <c r="I45" s="169">
        <f t="shared" si="10"/>
        <v>0</v>
      </c>
      <c r="J45" s="169"/>
      <c r="K45" s="169">
        <f t="shared" si="11"/>
        <v>0</v>
      </c>
      <c r="L45" s="169">
        <v>21</v>
      </c>
      <c r="M45" s="169">
        <f t="shared" si="12"/>
        <v>0</v>
      </c>
      <c r="N45" s="161">
        <v>5.9999999999999995E-4</v>
      </c>
      <c r="O45" s="161">
        <f t="shared" si="13"/>
        <v>4.7999999999999996E-3</v>
      </c>
      <c r="P45" s="161">
        <v>0</v>
      </c>
      <c r="Q45" s="161">
        <f t="shared" si="14"/>
        <v>0</v>
      </c>
      <c r="R45" s="161"/>
      <c r="S45" s="161"/>
      <c r="T45" s="162">
        <v>0</v>
      </c>
      <c r="U45" s="161">
        <f t="shared" si="15"/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107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38</v>
      </c>
      <c r="B46" s="158" t="s">
        <v>170</v>
      </c>
      <c r="C46" s="191" t="s">
        <v>171</v>
      </c>
      <c r="D46" s="160" t="s">
        <v>106</v>
      </c>
      <c r="E46" s="166">
        <v>18</v>
      </c>
      <c r="F46" s="168">
        <f t="shared" si="8"/>
        <v>0</v>
      </c>
      <c r="G46" s="169">
        <f t="shared" si="9"/>
        <v>0</v>
      </c>
      <c r="H46" s="169"/>
      <c r="I46" s="169">
        <f t="shared" si="10"/>
        <v>0</v>
      </c>
      <c r="J46" s="169"/>
      <c r="K46" s="169">
        <f t="shared" si="11"/>
        <v>0</v>
      </c>
      <c r="L46" s="169">
        <v>21</v>
      </c>
      <c r="M46" s="169">
        <f t="shared" si="12"/>
        <v>0</v>
      </c>
      <c r="N46" s="161">
        <v>8.4000000000000003E-4</v>
      </c>
      <c r="O46" s="161">
        <f t="shared" si="13"/>
        <v>1.512E-2</v>
      </c>
      <c r="P46" s="161">
        <v>0</v>
      </c>
      <c r="Q46" s="161">
        <f t="shared" si="14"/>
        <v>0</v>
      </c>
      <c r="R46" s="161"/>
      <c r="S46" s="161"/>
      <c r="T46" s="162">
        <v>0</v>
      </c>
      <c r="U46" s="161">
        <f t="shared" si="15"/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107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39</v>
      </c>
      <c r="B47" s="158" t="s">
        <v>172</v>
      </c>
      <c r="C47" s="191" t="s">
        <v>173</v>
      </c>
      <c r="D47" s="160" t="s">
        <v>106</v>
      </c>
      <c r="E47" s="166">
        <v>18</v>
      </c>
      <c r="F47" s="168">
        <f t="shared" si="8"/>
        <v>0</v>
      </c>
      <c r="G47" s="169">
        <f t="shared" si="9"/>
        <v>0</v>
      </c>
      <c r="H47" s="169"/>
      <c r="I47" s="169">
        <f t="shared" si="10"/>
        <v>0</v>
      </c>
      <c r="J47" s="169"/>
      <c r="K47" s="169">
        <f t="shared" si="11"/>
        <v>0</v>
      </c>
      <c r="L47" s="169">
        <v>21</v>
      </c>
      <c r="M47" s="169">
        <f t="shared" si="12"/>
        <v>0</v>
      </c>
      <c r="N47" s="161">
        <v>1.16E-3</v>
      </c>
      <c r="O47" s="161">
        <f t="shared" si="13"/>
        <v>2.0879999999999999E-2</v>
      </c>
      <c r="P47" s="161">
        <v>0</v>
      </c>
      <c r="Q47" s="161">
        <f t="shared" si="14"/>
        <v>0</v>
      </c>
      <c r="R47" s="161"/>
      <c r="S47" s="161"/>
      <c r="T47" s="162">
        <v>0</v>
      </c>
      <c r="U47" s="161">
        <f t="shared" si="15"/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107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>
        <v>40</v>
      </c>
      <c r="B48" s="158" t="s">
        <v>174</v>
      </c>
      <c r="C48" s="191" t="s">
        <v>175</v>
      </c>
      <c r="D48" s="160" t="s">
        <v>106</v>
      </c>
      <c r="E48" s="166">
        <v>16</v>
      </c>
      <c r="F48" s="168">
        <f t="shared" si="8"/>
        <v>0</v>
      </c>
      <c r="G48" s="169">
        <f t="shared" si="9"/>
        <v>0</v>
      </c>
      <c r="H48" s="169"/>
      <c r="I48" s="169">
        <f t="shared" si="10"/>
        <v>0</v>
      </c>
      <c r="J48" s="169"/>
      <c r="K48" s="169">
        <f t="shared" si="11"/>
        <v>0</v>
      </c>
      <c r="L48" s="169">
        <v>21</v>
      </c>
      <c r="M48" s="169">
        <f t="shared" si="12"/>
        <v>0</v>
      </c>
      <c r="N48" s="161">
        <v>0</v>
      </c>
      <c r="O48" s="161">
        <f t="shared" si="13"/>
        <v>0</v>
      </c>
      <c r="P48" s="161">
        <v>0</v>
      </c>
      <c r="Q48" s="161">
        <f t="shared" si="14"/>
        <v>0</v>
      </c>
      <c r="R48" s="161"/>
      <c r="S48" s="161"/>
      <c r="T48" s="162">
        <v>0</v>
      </c>
      <c r="U48" s="161">
        <f t="shared" si="15"/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95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41</v>
      </c>
      <c r="B49" s="158" t="s">
        <v>176</v>
      </c>
      <c r="C49" s="191" t="s">
        <v>177</v>
      </c>
      <c r="D49" s="160" t="s">
        <v>106</v>
      </c>
      <c r="E49" s="166">
        <v>34</v>
      </c>
      <c r="F49" s="168">
        <f t="shared" si="8"/>
        <v>0</v>
      </c>
      <c r="G49" s="169">
        <f t="shared" si="9"/>
        <v>0</v>
      </c>
      <c r="H49" s="169"/>
      <c r="I49" s="169">
        <f t="shared" si="10"/>
        <v>0</v>
      </c>
      <c r="J49" s="169"/>
      <c r="K49" s="169">
        <f t="shared" si="11"/>
        <v>0</v>
      </c>
      <c r="L49" s="169">
        <v>21</v>
      </c>
      <c r="M49" s="169">
        <f t="shared" si="12"/>
        <v>0</v>
      </c>
      <c r="N49" s="161">
        <v>0</v>
      </c>
      <c r="O49" s="161">
        <f t="shared" si="13"/>
        <v>0</v>
      </c>
      <c r="P49" s="161">
        <v>0</v>
      </c>
      <c r="Q49" s="161">
        <f t="shared" si="14"/>
        <v>0</v>
      </c>
      <c r="R49" s="161"/>
      <c r="S49" s="161"/>
      <c r="T49" s="162">
        <v>0</v>
      </c>
      <c r="U49" s="161">
        <f t="shared" si="15"/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95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42</v>
      </c>
      <c r="B50" s="158" t="s">
        <v>178</v>
      </c>
      <c r="C50" s="191" t="s">
        <v>179</v>
      </c>
      <c r="D50" s="160" t="s">
        <v>106</v>
      </c>
      <c r="E50" s="166">
        <v>28</v>
      </c>
      <c r="F50" s="168">
        <f t="shared" si="8"/>
        <v>0</v>
      </c>
      <c r="G50" s="169">
        <f t="shared" si="9"/>
        <v>0</v>
      </c>
      <c r="H50" s="169"/>
      <c r="I50" s="169">
        <f t="shared" si="10"/>
        <v>0</v>
      </c>
      <c r="J50" s="169"/>
      <c r="K50" s="169">
        <f t="shared" si="11"/>
        <v>0</v>
      </c>
      <c r="L50" s="169">
        <v>21</v>
      </c>
      <c r="M50" s="169">
        <f t="shared" si="12"/>
        <v>0</v>
      </c>
      <c r="N50" s="161">
        <v>0</v>
      </c>
      <c r="O50" s="161">
        <f t="shared" si="13"/>
        <v>0</v>
      </c>
      <c r="P50" s="161">
        <v>0</v>
      </c>
      <c r="Q50" s="161">
        <f t="shared" si="14"/>
        <v>0</v>
      </c>
      <c r="R50" s="161"/>
      <c r="S50" s="161"/>
      <c r="T50" s="162">
        <v>0</v>
      </c>
      <c r="U50" s="161">
        <f t="shared" si="15"/>
        <v>0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95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2">
        <v>43</v>
      </c>
      <c r="B51" s="158" t="s">
        <v>180</v>
      </c>
      <c r="C51" s="191" t="s">
        <v>181</v>
      </c>
      <c r="D51" s="160" t="s">
        <v>106</v>
      </c>
      <c r="E51" s="166">
        <v>14</v>
      </c>
      <c r="F51" s="168">
        <f t="shared" si="8"/>
        <v>0</v>
      </c>
      <c r="G51" s="169">
        <f t="shared" si="9"/>
        <v>0</v>
      </c>
      <c r="H51" s="169"/>
      <c r="I51" s="169">
        <f t="shared" si="10"/>
        <v>0</v>
      </c>
      <c r="J51" s="169"/>
      <c r="K51" s="169">
        <f t="shared" si="11"/>
        <v>0</v>
      </c>
      <c r="L51" s="169">
        <v>21</v>
      </c>
      <c r="M51" s="169">
        <f t="shared" si="12"/>
        <v>0</v>
      </c>
      <c r="N51" s="161">
        <v>2.0000000000000002E-5</v>
      </c>
      <c r="O51" s="161">
        <f t="shared" si="13"/>
        <v>2.7999999999999998E-4</v>
      </c>
      <c r="P51" s="161">
        <v>0</v>
      </c>
      <c r="Q51" s="161">
        <f t="shared" si="14"/>
        <v>0</v>
      </c>
      <c r="R51" s="161"/>
      <c r="S51" s="161"/>
      <c r="T51" s="162">
        <v>0</v>
      </c>
      <c r="U51" s="161">
        <f t="shared" si="15"/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107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44</v>
      </c>
      <c r="B52" s="158" t="s">
        <v>182</v>
      </c>
      <c r="C52" s="191" t="s">
        <v>183</v>
      </c>
      <c r="D52" s="160" t="s">
        <v>106</v>
      </c>
      <c r="E52" s="166">
        <v>6</v>
      </c>
      <c r="F52" s="168">
        <f t="shared" si="8"/>
        <v>0</v>
      </c>
      <c r="G52" s="169">
        <f t="shared" si="9"/>
        <v>0</v>
      </c>
      <c r="H52" s="169"/>
      <c r="I52" s="169">
        <f t="shared" si="10"/>
        <v>0</v>
      </c>
      <c r="J52" s="169"/>
      <c r="K52" s="169">
        <f t="shared" si="11"/>
        <v>0</v>
      </c>
      <c r="L52" s="169">
        <v>21</v>
      </c>
      <c r="M52" s="169">
        <f t="shared" si="12"/>
        <v>0</v>
      </c>
      <c r="N52" s="161">
        <v>3.0000000000000001E-5</v>
      </c>
      <c r="O52" s="161">
        <f t="shared" si="13"/>
        <v>1.8000000000000001E-4</v>
      </c>
      <c r="P52" s="161">
        <v>0</v>
      </c>
      <c r="Q52" s="161">
        <f t="shared" si="14"/>
        <v>0</v>
      </c>
      <c r="R52" s="161"/>
      <c r="S52" s="161"/>
      <c r="T52" s="162">
        <v>0</v>
      </c>
      <c r="U52" s="161">
        <f t="shared" si="15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107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>
        <v>45</v>
      </c>
      <c r="B53" s="158" t="s">
        <v>184</v>
      </c>
      <c r="C53" s="191" t="s">
        <v>185</v>
      </c>
      <c r="D53" s="160" t="s">
        <v>106</v>
      </c>
      <c r="E53" s="166">
        <v>14</v>
      </c>
      <c r="F53" s="168">
        <f t="shared" si="8"/>
        <v>0</v>
      </c>
      <c r="G53" s="169">
        <f t="shared" si="9"/>
        <v>0</v>
      </c>
      <c r="H53" s="169"/>
      <c r="I53" s="169">
        <f t="shared" si="10"/>
        <v>0</v>
      </c>
      <c r="J53" s="169"/>
      <c r="K53" s="169">
        <f t="shared" si="11"/>
        <v>0</v>
      </c>
      <c r="L53" s="169">
        <v>21</v>
      </c>
      <c r="M53" s="169">
        <f t="shared" si="12"/>
        <v>0</v>
      </c>
      <c r="N53" s="161">
        <v>4.0000000000000003E-5</v>
      </c>
      <c r="O53" s="161">
        <f t="shared" si="13"/>
        <v>5.5999999999999995E-4</v>
      </c>
      <c r="P53" s="161">
        <v>0</v>
      </c>
      <c r="Q53" s="161">
        <f t="shared" si="14"/>
        <v>0</v>
      </c>
      <c r="R53" s="161"/>
      <c r="S53" s="161"/>
      <c r="T53" s="162">
        <v>0</v>
      </c>
      <c r="U53" s="161">
        <f t="shared" si="15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107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>
        <v>46</v>
      </c>
      <c r="B54" s="158" t="s">
        <v>186</v>
      </c>
      <c r="C54" s="191" t="s">
        <v>187</v>
      </c>
      <c r="D54" s="160" t="s">
        <v>106</v>
      </c>
      <c r="E54" s="166">
        <v>12</v>
      </c>
      <c r="F54" s="168">
        <f t="shared" si="8"/>
        <v>0</v>
      </c>
      <c r="G54" s="169">
        <f t="shared" si="9"/>
        <v>0</v>
      </c>
      <c r="H54" s="169"/>
      <c r="I54" s="169">
        <f t="shared" si="10"/>
        <v>0</v>
      </c>
      <c r="J54" s="169"/>
      <c r="K54" s="169">
        <f t="shared" si="11"/>
        <v>0</v>
      </c>
      <c r="L54" s="169">
        <v>21</v>
      </c>
      <c r="M54" s="169">
        <f t="shared" si="12"/>
        <v>0</v>
      </c>
      <c r="N54" s="161">
        <v>6.0000000000000002E-5</v>
      </c>
      <c r="O54" s="161">
        <f t="shared" si="13"/>
        <v>7.2000000000000005E-4</v>
      </c>
      <c r="P54" s="161">
        <v>0</v>
      </c>
      <c r="Q54" s="161">
        <f t="shared" si="14"/>
        <v>0</v>
      </c>
      <c r="R54" s="161"/>
      <c r="S54" s="161"/>
      <c r="T54" s="162">
        <v>0</v>
      </c>
      <c r="U54" s="161">
        <f t="shared" si="15"/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107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2">
        <v>47</v>
      </c>
      <c r="B55" s="158" t="s">
        <v>188</v>
      </c>
      <c r="C55" s="191" t="s">
        <v>189</v>
      </c>
      <c r="D55" s="160" t="s">
        <v>106</v>
      </c>
      <c r="E55" s="166">
        <v>32</v>
      </c>
      <c r="F55" s="168">
        <f t="shared" si="8"/>
        <v>0</v>
      </c>
      <c r="G55" s="169">
        <f t="shared" si="9"/>
        <v>0</v>
      </c>
      <c r="H55" s="169"/>
      <c r="I55" s="169">
        <f t="shared" si="10"/>
        <v>0</v>
      </c>
      <c r="J55" s="169"/>
      <c r="K55" s="169">
        <f t="shared" si="11"/>
        <v>0</v>
      </c>
      <c r="L55" s="169">
        <v>21</v>
      </c>
      <c r="M55" s="169">
        <f t="shared" si="12"/>
        <v>0</v>
      </c>
      <c r="N55" s="161">
        <v>4.0000000000000002E-4</v>
      </c>
      <c r="O55" s="161">
        <f t="shared" si="13"/>
        <v>1.2800000000000001E-2</v>
      </c>
      <c r="P55" s="161">
        <v>0</v>
      </c>
      <c r="Q55" s="161">
        <f t="shared" si="14"/>
        <v>0</v>
      </c>
      <c r="R55" s="161"/>
      <c r="S55" s="161"/>
      <c r="T55" s="162">
        <v>0</v>
      </c>
      <c r="U55" s="161">
        <f t="shared" si="15"/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107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>
        <v>48</v>
      </c>
      <c r="B56" s="158" t="s">
        <v>190</v>
      </c>
      <c r="C56" s="191" t="s">
        <v>191</v>
      </c>
      <c r="D56" s="160" t="s">
        <v>106</v>
      </c>
      <c r="E56" s="166">
        <v>14</v>
      </c>
      <c r="F56" s="168">
        <f t="shared" si="8"/>
        <v>0</v>
      </c>
      <c r="G56" s="169">
        <f t="shared" si="9"/>
        <v>0</v>
      </c>
      <c r="H56" s="169"/>
      <c r="I56" s="169">
        <f t="shared" si="10"/>
        <v>0</v>
      </c>
      <c r="J56" s="169"/>
      <c r="K56" s="169">
        <f t="shared" si="11"/>
        <v>0</v>
      </c>
      <c r="L56" s="169">
        <v>21</v>
      </c>
      <c r="M56" s="169">
        <f t="shared" si="12"/>
        <v>0</v>
      </c>
      <c r="N56" s="161">
        <v>4.0000000000000002E-4</v>
      </c>
      <c r="O56" s="161">
        <f t="shared" si="13"/>
        <v>5.5999999999999999E-3</v>
      </c>
      <c r="P56" s="161">
        <v>0</v>
      </c>
      <c r="Q56" s="161">
        <f t="shared" si="14"/>
        <v>0</v>
      </c>
      <c r="R56" s="161"/>
      <c r="S56" s="161"/>
      <c r="T56" s="162">
        <v>0</v>
      </c>
      <c r="U56" s="161">
        <f t="shared" si="15"/>
        <v>0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107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49</v>
      </c>
      <c r="B57" s="158" t="s">
        <v>192</v>
      </c>
      <c r="C57" s="191" t="s">
        <v>193</v>
      </c>
      <c r="D57" s="160" t="s">
        <v>106</v>
      </c>
      <c r="E57" s="166">
        <v>6</v>
      </c>
      <c r="F57" s="168">
        <f t="shared" si="8"/>
        <v>0</v>
      </c>
      <c r="G57" s="169">
        <f t="shared" si="9"/>
        <v>0</v>
      </c>
      <c r="H57" s="169"/>
      <c r="I57" s="169">
        <f t="shared" si="10"/>
        <v>0</v>
      </c>
      <c r="J57" s="169"/>
      <c r="K57" s="169">
        <f t="shared" si="11"/>
        <v>0</v>
      </c>
      <c r="L57" s="169">
        <v>21</v>
      </c>
      <c r="M57" s="169">
        <f t="shared" si="12"/>
        <v>0</v>
      </c>
      <c r="N57" s="161">
        <v>6.9999999999999999E-4</v>
      </c>
      <c r="O57" s="161">
        <f t="shared" si="13"/>
        <v>4.1999999999999997E-3</v>
      </c>
      <c r="P57" s="161">
        <v>0</v>
      </c>
      <c r="Q57" s="161">
        <f t="shared" si="14"/>
        <v>0</v>
      </c>
      <c r="R57" s="161"/>
      <c r="S57" s="161"/>
      <c r="T57" s="162">
        <v>0</v>
      </c>
      <c r="U57" s="161">
        <f t="shared" si="15"/>
        <v>0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107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50</v>
      </c>
      <c r="B58" s="158" t="s">
        <v>194</v>
      </c>
      <c r="C58" s="191" t="s">
        <v>195</v>
      </c>
      <c r="D58" s="160" t="s">
        <v>106</v>
      </c>
      <c r="E58" s="166">
        <v>14</v>
      </c>
      <c r="F58" s="168">
        <f t="shared" si="8"/>
        <v>0</v>
      </c>
      <c r="G58" s="169">
        <f t="shared" si="9"/>
        <v>0</v>
      </c>
      <c r="H58" s="169"/>
      <c r="I58" s="169">
        <f t="shared" si="10"/>
        <v>0</v>
      </c>
      <c r="J58" s="169"/>
      <c r="K58" s="169">
        <f t="shared" si="11"/>
        <v>0</v>
      </c>
      <c r="L58" s="169">
        <v>21</v>
      </c>
      <c r="M58" s="169">
        <f t="shared" si="12"/>
        <v>0</v>
      </c>
      <c r="N58" s="161">
        <v>1E-3</v>
      </c>
      <c r="O58" s="161">
        <f t="shared" si="13"/>
        <v>1.4E-2</v>
      </c>
      <c r="P58" s="161">
        <v>0</v>
      </c>
      <c r="Q58" s="161">
        <f t="shared" si="14"/>
        <v>0</v>
      </c>
      <c r="R58" s="161"/>
      <c r="S58" s="161"/>
      <c r="T58" s="162">
        <v>0</v>
      </c>
      <c r="U58" s="161">
        <f t="shared" si="15"/>
        <v>0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107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51</v>
      </c>
      <c r="B59" s="158" t="s">
        <v>196</v>
      </c>
      <c r="C59" s="191" t="s">
        <v>197</v>
      </c>
      <c r="D59" s="160" t="s">
        <v>106</v>
      </c>
      <c r="E59" s="166">
        <v>12</v>
      </c>
      <c r="F59" s="168">
        <f t="shared" si="8"/>
        <v>0</v>
      </c>
      <c r="G59" s="169">
        <f t="shared" si="9"/>
        <v>0</v>
      </c>
      <c r="H59" s="169"/>
      <c r="I59" s="169">
        <f t="shared" si="10"/>
        <v>0</v>
      </c>
      <c r="J59" s="169"/>
      <c r="K59" s="169">
        <f t="shared" si="11"/>
        <v>0</v>
      </c>
      <c r="L59" s="169">
        <v>21</v>
      </c>
      <c r="M59" s="169">
        <f t="shared" si="12"/>
        <v>0</v>
      </c>
      <c r="N59" s="161">
        <v>1.6000000000000001E-3</v>
      </c>
      <c r="O59" s="161">
        <f t="shared" si="13"/>
        <v>1.9199999999999998E-2</v>
      </c>
      <c r="P59" s="161">
        <v>0</v>
      </c>
      <c r="Q59" s="161">
        <f t="shared" si="14"/>
        <v>0</v>
      </c>
      <c r="R59" s="161"/>
      <c r="S59" s="161"/>
      <c r="T59" s="162">
        <v>0</v>
      </c>
      <c r="U59" s="161">
        <f t="shared" si="15"/>
        <v>0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107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52</v>
      </c>
      <c r="B60" s="158" t="s">
        <v>198</v>
      </c>
      <c r="C60" s="191" t="s">
        <v>199</v>
      </c>
      <c r="D60" s="160" t="s">
        <v>106</v>
      </c>
      <c r="E60" s="166">
        <v>12</v>
      </c>
      <c r="F60" s="168">
        <f t="shared" si="8"/>
        <v>0</v>
      </c>
      <c r="G60" s="169">
        <f t="shared" si="9"/>
        <v>0</v>
      </c>
      <c r="H60" s="169"/>
      <c r="I60" s="169">
        <f t="shared" si="10"/>
        <v>0</v>
      </c>
      <c r="J60" s="169"/>
      <c r="K60" s="169">
        <f t="shared" si="11"/>
        <v>0</v>
      </c>
      <c r="L60" s="169">
        <v>21</v>
      </c>
      <c r="M60" s="169">
        <f t="shared" si="12"/>
        <v>0</v>
      </c>
      <c r="N60" s="161">
        <v>5.0000000000000001E-4</v>
      </c>
      <c r="O60" s="161">
        <f t="shared" si="13"/>
        <v>6.0000000000000001E-3</v>
      </c>
      <c r="P60" s="161">
        <v>0</v>
      </c>
      <c r="Q60" s="161">
        <f t="shared" si="14"/>
        <v>0</v>
      </c>
      <c r="R60" s="161"/>
      <c r="S60" s="161"/>
      <c r="T60" s="162">
        <v>0</v>
      </c>
      <c r="U60" s="161">
        <f t="shared" si="15"/>
        <v>0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107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53</v>
      </c>
      <c r="B61" s="158" t="s">
        <v>200</v>
      </c>
      <c r="C61" s="191" t="s">
        <v>201</v>
      </c>
      <c r="D61" s="160" t="s">
        <v>106</v>
      </c>
      <c r="E61" s="166">
        <v>12</v>
      </c>
      <c r="F61" s="168">
        <f t="shared" si="8"/>
        <v>0</v>
      </c>
      <c r="G61" s="169">
        <f t="shared" si="9"/>
        <v>0</v>
      </c>
      <c r="H61" s="169"/>
      <c r="I61" s="169">
        <f t="shared" si="10"/>
        <v>0</v>
      </c>
      <c r="J61" s="169"/>
      <c r="K61" s="169">
        <f t="shared" si="11"/>
        <v>0</v>
      </c>
      <c r="L61" s="169">
        <v>21</v>
      </c>
      <c r="M61" s="169">
        <f t="shared" si="12"/>
        <v>0</v>
      </c>
      <c r="N61" s="161">
        <v>5.0000000000000001E-4</v>
      </c>
      <c r="O61" s="161">
        <f t="shared" si="13"/>
        <v>6.0000000000000001E-3</v>
      </c>
      <c r="P61" s="161">
        <v>0</v>
      </c>
      <c r="Q61" s="161">
        <f t="shared" si="14"/>
        <v>0</v>
      </c>
      <c r="R61" s="161"/>
      <c r="S61" s="161"/>
      <c r="T61" s="162">
        <v>0</v>
      </c>
      <c r="U61" s="161">
        <f t="shared" si="15"/>
        <v>0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107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>
        <v>54</v>
      </c>
      <c r="B62" s="158" t="s">
        <v>202</v>
      </c>
      <c r="C62" s="191" t="s">
        <v>203</v>
      </c>
      <c r="D62" s="160" t="s">
        <v>106</v>
      </c>
      <c r="E62" s="166">
        <v>8</v>
      </c>
      <c r="F62" s="168">
        <f t="shared" si="8"/>
        <v>0</v>
      </c>
      <c r="G62" s="169">
        <f t="shared" si="9"/>
        <v>0</v>
      </c>
      <c r="H62" s="169"/>
      <c r="I62" s="169">
        <f t="shared" si="10"/>
        <v>0</v>
      </c>
      <c r="J62" s="169"/>
      <c r="K62" s="169">
        <f t="shared" si="11"/>
        <v>0</v>
      </c>
      <c r="L62" s="169">
        <v>21</v>
      </c>
      <c r="M62" s="169">
        <f t="shared" si="12"/>
        <v>0</v>
      </c>
      <c r="N62" s="161">
        <v>1E-4</v>
      </c>
      <c r="O62" s="161">
        <f t="shared" si="13"/>
        <v>8.0000000000000004E-4</v>
      </c>
      <c r="P62" s="161">
        <v>0</v>
      </c>
      <c r="Q62" s="161">
        <f t="shared" si="14"/>
        <v>0</v>
      </c>
      <c r="R62" s="161"/>
      <c r="S62" s="161"/>
      <c r="T62" s="162">
        <v>0</v>
      </c>
      <c r="U62" s="161">
        <f t="shared" si="15"/>
        <v>0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107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2">
        <v>55</v>
      </c>
      <c r="B63" s="158" t="s">
        <v>204</v>
      </c>
      <c r="C63" s="191" t="s">
        <v>205</v>
      </c>
      <c r="D63" s="160" t="s">
        <v>206</v>
      </c>
      <c r="E63" s="166">
        <v>1</v>
      </c>
      <c r="F63" s="168">
        <f t="shared" si="8"/>
        <v>0</v>
      </c>
      <c r="G63" s="169">
        <f t="shared" si="9"/>
        <v>0</v>
      </c>
      <c r="H63" s="169"/>
      <c r="I63" s="169">
        <f t="shared" si="10"/>
        <v>0</v>
      </c>
      <c r="J63" s="169"/>
      <c r="K63" s="169">
        <f t="shared" si="11"/>
        <v>0</v>
      </c>
      <c r="L63" s="169">
        <v>21</v>
      </c>
      <c r="M63" s="169">
        <f t="shared" si="12"/>
        <v>0</v>
      </c>
      <c r="N63" s="161">
        <v>0</v>
      </c>
      <c r="O63" s="161">
        <f t="shared" si="13"/>
        <v>0</v>
      </c>
      <c r="P63" s="161">
        <v>0</v>
      </c>
      <c r="Q63" s="161">
        <f t="shared" si="14"/>
        <v>0</v>
      </c>
      <c r="R63" s="161"/>
      <c r="S63" s="161"/>
      <c r="T63" s="162">
        <v>0</v>
      </c>
      <c r="U63" s="161">
        <f t="shared" si="15"/>
        <v>0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95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56</v>
      </c>
      <c r="B64" s="158" t="s">
        <v>207</v>
      </c>
      <c r="C64" s="191" t="s">
        <v>208</v>
      </c>
      <c r="D64" s="160" t="s">
        <v>206</v>
      </c>
      <c r="E64" s="166">
        <v>1</v>
      </c>
      <c r="F64" s="168">
        <f t="shared" si="8"/>
        <v>0</v>
      </c>
      <c r="G64" s="169">
        <f t="shared" si="9"/>
        <v>0</v>
      </c>
      <c r="H64" s="169"/>
      <c r="I64" s="169">
        <f t="shared" si="10"/>
        <v>0</v>
      </c>
      <c r="J64" s="169"/>
      <c r="K64" s="169">
        <f t="shared" si="11"/>
        <v>0</v>
      </c>
      <c r="L64" s="169">
        <v>21</v>
      </c>
      <c r="M64" s="169">
        <f t="shared" si="12"/>
        <v>0</v>
      </c>
      <c r="N64" s="161">
        <v>0</v>
      </c>
      <c r="O64" s="161">
        <f t="shared" si="13"/>
        <v>0</v>
      </c>
      <c r="P64" s="161">
        <v>0</v>
      </c>
      <c r="Q64" s="161">
        <f t="shared" si="14"/>
        <v>0</v>
      </c>
      <c r="R64" s="161"/>
      <c r="S64" s="161"/>
      <c r="T64" s="162">
        <v>0</v>
      </c>
      <c r="U64" s="161">
        <f t="shared" si="15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95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57</v>
      </c>
      <c r="B65" s="158" t="s">
        <v>209</v>
      </c>
      <c r="C65" s="191" t="s">
        <v>210</v>
      </c>
      <c r="D65" s="160" t="s">
        <v>206</v>
      </c>
      <c r="E65" s="166">
        <v>1</v>
      </c>
      <c r="F65" s="168">
        <f t="shared" si="8"/>
        <v>0</v>
      </c>
      <c r="G65" s="169">
        <f t="shared" si="9"/>
        <v>0</v>
      </c>
      <c r="H65" s="169"/>
      <c r="I65" s="169">
        <f t="shared" si="10"/>
        <v>0</v>
      </c>
      <c r="J65" s="169"/>
      <c r="K65" s="169">
        <f t="shared" si="11"/>
        <v>0</v>
      </c>
      <c r="L65" s="169">
        <v>21</v>
      </c>
      <c r="M65" s="169">
        <f t="shared" si="12"/>
        <v>0</v>
      </c>
      <c r="N65" s="161">
        <v>0</v>
      </c>
      <c r="O65" s="161">
        <f t="shared" si="13"/>
        <v>0</v>
      </c>
      <c r="P65" s="161">
        <v>0</v>
      </c>
      <c r="Q65" s="161">
        <f t="shared" si="14"/>
        <v>0</v>
      </c>
      <c r="R65" s="161"/>
      <c r="S65" s="161"/>
      <c r="T65" s="162">
        <v>0</v>
      </c>
      <c r="U65" s="161">
        <f t="shared" si="15"/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95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x14ac:dyDescent="0.2">
      <c r="A66" s="153" t="s">
        <v>90</v>
      </c>
      <c r="B66" s="159" t="s">
        <v>61</v>
      </c>
      <c r="C66" s="192" t="s">
        <v>62</v>
      </c>
      <c r="D66" s="163"/>
      <c r="E66" s="167"/>
      <c r="F66" s="170"/>
      <c r="G66" s="170">
        <f>SUMIF(AE67:AE76,"&lt;&gt;NOR",G67:G76)</f>
        <v>0</v>
      </c>
      <c r="H66" s="170"/>
      <c r="I66" s="170">
        <f>SUM(I67:I76)</f>
        <v>0</v>
      </c>
      <c r="J66" s="170"/>
      <c r="K66" s="170">
        <f>SUM(K67:K76)</f>
        <v>0</v>
      </c>
      <c r="L66" s="170"/>
      <c r="M66" s="170">
        <f>SUM(M67:M76)</f>
        <v>0</v>
      </c>
      <c r="N66" s="164"/>
      <c r="O66" s="164">
        <f>SUM(O67:O76)</f>
        <v>0.60367999999999999</v>
      </c>
      <c r="P66" s="164"/>
      <c r="Q66" s="164">
        <f>SUM(Q67:Q76)</f>
        <v>0</v>
      </c>
      <c r="R66" s="164"/>
      <c r="S66" s="164"/>
      <c r="T66" s="165"/>
      <c r="U66" s="164">
        <f>SUM(U67:U76)</f>
        <v>16.75</v>
      </c>
      <c r="AE66" t="s">
        <v>91</v>
      </c>
    </row>
    <row r="67" spans="1:60" ht="22.5" outlineLevel="1" x14ac:dyDescent="0.2">
      <c r="A67" s="152">
        <v>58</v>
      </c>
      <c r="B67" s="158" t="s">
        <v>211</v>
      </c>
      <c r="C67" s="191" t="s">
        <v>212</v>
      </c>
      <c r="D67" s="160" t="s">
        <v>106</v>
      </c>
      <c r="E67" s="166">
        <v>6</v>
      </c>
      <c r="F67" s="168">
        <f t="shared" ref="F67:F76" si="16">H67+J67</f>
        <v>0</v>
      </c>
      <c r="G67" s="169">
        <f t="shared" ref="G67:G76" si="17">ROUND(E67*F67,2)</f>
        <v>0</v>
      </c>
      <c r="H67" s="169"/>
      <c r="I67" s="169">
        <f t="shared" ref="I67:I76" si="18">ROUND(E67*H67,2)</f>
        <v>0</v>
      </c>
      <c r="J67" s="169"/>
      <c r="K67" s="169">
        <f t="shared" ref="K67:K76" si="19">ROUND(E67*J67,2)</f>
        <v>0</v>
      </c>
      <c r="L67" s="169">
        <v>21</v>
      </c>
      <c r="M67" s="169">
        <f t="shared" ref="M67:M76" si="20">G67*(1+L67/100)</f>
        <v>0</v>
      </c>
      <c r="N67" s="161">
        <v>4.3560000000000001E-2</v>
      </c>
      <c r="O67" s="161">
        <f t="shared" ref="O67:O76" si="21">ROUND(E67*N67,5)</f>
        <v>0.26135999999999998</v>
      </c>
      <c r="P67" s="161">
        <v>0</v>
      </c>
      <c r="Q67" s="161">
        <f t="shared" ref="Q67:Q76" si="22">ROUND(E67*P67,5)</f>
        <v>0</v>
      </c>
      <c r="R67" s="161"/>
      <c r="S67" s="161"/>
      <c r="T67" s="162">
        <v>1</v>
      </c>
      <c r="U67" s="161">
        <f t="shared" ref="U67:U76" si="23">ROUND(E67*T67,2)</f>
        <v>6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95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 x14ac:dyDescent="0.2">
      <c r="A68" s="152">
        <v>59</v>
      </c>
      <c r="B68" s="158" t="s">
        <v>213</v>
      </c>
      <c r="C68" s="191" t="s">
        <v>214</v>
      </c>
      <c r="D68" s="160" t="s">
        <v>106</v>
      </c>
      <c r="E68" s="166">
        <v>6</v>
      </c>
      <c r="F68" s="168">
        <f t="shared" si="16"/>
        <v>0</v>
      </c>
      <c r="G68" s="169">
        <f t="shared" si="17"/>
        <v>0</v>
      </c>
      <c r="H68" s="169"/>
      <c r="I68" s="169">
        <f t="shared" si="18"/>
        <v>0</v>
      </c>
      <c r="J68" s="169"/>
      <c r="K68" s="169">
        <f t="shared" si="19"/>
        <v>0</v>
      </c>
      <c r="L68" s="169">
        <v>21</v>
      </c>
      <c r="M68" s="169">
        <f t="shared" si="20"/>
        <v>0</v>
      </c>
      <c r="N68" s="161">
        <v>5.5100000000000003E-2</v>
      </c>
      <c r="O68" s="161">
        <f t="shared" si="21"/>
        <v>0.3306</v>
      </c>
      <c r="P68" s="161">
        <v>0</v>
      </c>
      <c r="Q68" s="161">
        <f t="shared" si="22"/>
        <v>0</v>
      </c>
      <c r="R68" s="161"/>
      <c r="S68" s="161"/>
      <c r="T68" s="162">
        <v>1.0489999999999999</v>
      </c>
      <c r="U68" s="161">
        <f t="shared" si="23"/>
        <v>6.29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95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60</v>
      </c>
      <c r="B69" s="158" t="s">
        <v>215</v>
      </c>
      <c r="C69" s="191" t="s">
        <v>216</v>
      </c>
      <c r="D69" s="160" t="s">
        <v>106</v>
      </c>
      <c r="E69" s="166">
        <v>8</v>
      </c>
      <c r="F69" s="168">
        <f t="shared" si="16"/>
        <v>0</v>
      </c>
      <c r="G69" s="169">
        <f t="shared" si="17"/>
        <v>0</v>
      </c>
      <c r="H69" s="169"/>
      <c r="I69" s="169">
        <f t="shared" si="18"/>
        <v>0</v>
      </c>
      <c r="J69" s="169"/>
      <c r="K69" s="169">
        <f t="shared" si="19"/>
        <v>0</v>
      </c>
      <c r="L69" s="169">
        <v>21</v>
      </c>
      <c r="M69" s="169">
        <f t="shared" si="20"/>
        <v>0</v>
      </c>
      <c r="N69" s="161">
        <v>0</v>
      </c>
      <c r="O69" s="161">
        <f t="shared" si="21"/>
        <v>0</v>
      </c>
      <c r="P69" s="161">
        <v>0</v>
      </c>
      <c r="Q69" s="161">
        <f t="shared" si="22"/>
        <v>0</v>
      </c>
      <c r="R69" s="161"/>
      <c r="S69" s="161"/>
      <c r="T69" s="162">
        <v>0</v>
      </c>
      <c r="U69" s="161">
        <f t="shared" si="23"/>
        <v>0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95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>
        <v>61</v>
      </c>
      <c r="B70" s="158" t="s">
        <v>217</v>
      </c>
      <c r="C70" s="191" t="s">
        <v>218</v>
      </c>
      <c r="D70" s="160" t="s">
        <v>219</v>
      </c>
      <c r="E70" s="166">
        <v>8</v>
      </c>
      <c r="F70" s="168">
        <f t="shared" si="16"/>
        <v>0</v>
      </c>
      <c r="G70" s="169">
        <f t="shared" si="17"/>
        <v>0</v>
      </c>
      <c r="H70" s="169"/>
      <c r="I70" s="169">
        <f t="shared" si="18"/>
        <v>0</v>
      </c>
      <c r="J70" s="169"/>
      <c r="K70" s="169">
        <f t="shared" si="19"/>
        <v>0</v>
      </c>
      <c r="L70" s="169">
        <v>21</v>
      </c>
      <c r="M70" s="169">
        <f t="shared" si="20"/>
        <v>0</v>
      </c>
      <c r="N70" s="161">
        <v>0</v>
      </c>
      <c r="O70" s="161">
        <f t="shared" si="21"/>
        <v>0</v>
      </c>
      <c r="P70" s="161">
        <v>0</v>
      </c>
      <c r="Q70" s="161">
        <f t="shared" si="22"/>
        <v>0</v>
      </c>
      <c r="R70" s="161"/>
      <c r="S70" s="161"/>
      <c r="T70" s="162">
        <v>0</v>
      </c>
      <c r="U70" s="161">
        <f t="shared" si="23"/>
        <v>0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95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>
        <v>62</v>
      </c>
      <c r="B71" s="158" t="s">
        <v>220</v>
      </c>
      <c r="C71" s="191" t="s">
        <v>221</v>
      </c>
      <c r="D71" s="160" t="s">
        <v>106</v>
      </c>
      <c r="E71" s="166">
        <v>8</v>
      </c>
      <c r="F71" s="168">
        <f t="shared" si="16"/>
        <v>0</v>
      </c>
      <c r="G71" s="169">
        <f t="shared" si="17"/>
        <v>0</v>
      </c>
      <c r="H71" s="169"/>
      <c r="I71" s="169">
        <f t="shared" si="18"/>
        <v>0</v>
      </c>
      <c r="J71" s="169"/>
      <c r="K71" s="169">
        <f t="shared" si="19"/>
        <v>0</v>
      </c>
      <c r="L71" s="169">
        <v>21</v>
      </c>
      <c r="M71" s="169">
        <f t="shared" si="20"/>
        <v>0</v>
      </c>
      <c r="N71" s="161">
        <v>0</v>
      </c>
      <c r="O71" s="161">
        <f t="shared" si="21"/>
        <v>0</v>
      </c>
      <c r="P71" s="161">
        <v>0</v>
      </c>
      <c r="Q71" s="161">
        <f t="shared" si="22"/>
        <v>0</v>
      </c>
      <c r="R71" s="161"/>
      <c r="S71" s="161"/>
      <c r="T71" s="162">
        <v>0</v>
      </c>
      <c r="U71" s="161">
        <f t="shared" si="23"/>
        <v>0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95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63</v>
      </c>
      <c r="B72" s="158" t="s">
        <v>222</v>
      </c>
      <c r="C72" s="191" t="s">
        <v>223</v>
      </c>
      <c r="D72" s="160" t="s">
        <v>106</v>
      </c>
      <c r="E72" s="166">
        <v>16</v>
      </c>
      <c r="F72" s="168">
        <f t="shared" si="16"/>
        <v>0</v>
      </c>
      <c r="G72" s="169">
        <f t="shared" si="17"/>
        <v>0</v>
      </c>
      <c r="H72" s="169"/>
      <c r="I72" s="169">
        <f t="shared" si="18"/>
        <v>0</v>
      </c>
      <c r="J72" s="169"/>
      <c r="K72" s="169">
        <f t="shared" si="19"/>
        <v>0</v>
      </c>
      <c r="L72" s="169">
        <v>21</v>
      </c>
      <c r="M72" s="169">
        <f t="shared" si="20"/>
        <v>0</v>
      </c>
      <c r="N72" s="161">
        <v>0</v>
      </c>
      <c r="O72" s="161">
        <f t="shared" si="21"/>
        <v>0</v>
      </c>
      <c r="P72" s="161">
        <v>0</v>
      </c>
      <c r="Q72" s="161">
        <f t="shared" si="22"/>
        <v>0</v>
      </c>
      <c r="R72" s="161"/>
      <c r="S72" s="161"/>
      <c r="T72" s="162">
        <v>0</v>
      </c>
      <c r="U72" s="161">
        <f t="shared" si="23"/>
        <v>0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95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2">
        <v>64</v>
      </c>
      <c r="B73" s="158" t="s">
        <v>224</v>
      </c>
      <c r="C73" s="191" t="s">
        <v>225</v>
      </c>
      <c r="D73" s="160" t="s">
        <v>94</v>
      </c>
      <c r="E73" s="166">
        <v>15</v>
      </c>
      <c r="F73" s="168">
        <f t="shared" si="16"/>
        <v>0</v>
      </c>
      <c r="G73" s="169">
        <f t="shared" si="17"/>
        <v>0</v>
      </c>
      <c r="H73" s="169"/>
      <c r="I73" s="169">
        <f t="shared" si="18"/>
        <v>0</v>
      </c>
      <c r="J73" s="169"/>
      <c r="K73" s="169">
        <f t="shared" si="19"/>
        <v>0</v>
      </c>
      <c r="L73" s="169">
        <v>21</v>
      </c>
      <c r="M73" s="169">
        <f t="shared" si="20"/>
        <v>0</v>
      </c>
      <c r="N73" s="161">
        <v>7.6000000000000004E-4</v>
      </c>
      <c r="O73" s="161">
        <f t="shared" si="21"/>
        <v>1.14E-2</v>
      </c>
      <c r="P73" s="161">
        <v>0</v>
      </c>
      <c r="Q73" s="161">
        <f t="shared" si="22"/>
        <v>0</v>
      </c>
      <c r="R73" s="161"/>
      <c r="S73" s="161"/>
      <c r="T73" s="162">
        <v>0.29737999999999998</v>
      </c>
      <c r="U73" s="161">
        <f t="shared" si="23"/>
        <v>4.46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95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2">
        <v>65</v>
      </c>
      <c r="B74" s="158" t="s">
        <v>226</v>
      </c>
      <c r="C74" s="191" t="s">
        <v>227</v>
      </c>
      <c r="D74" s="160" t="s">
        <v>94</v>
      </c>
      <c r="E74" s="166">
        <v>16</v>
      </c>
      <c r="F74" s="168">
        <f t="shared" si="16"/>
        <v>0</v>
      </c>
      <c r="G74" s="169">
        <f t="shared" si="17"/>
        <v>0</v>
      </c>
      <c r="H74" s="169"/>
      <c r="I74" s="169">
        <f t="shared" si="18"/>
        <v>0</v>
      </c>
      <c r="J74" s="169"/>
      <c r="K74" s="169">
        <f t="shared" si="19"/>
        <v>0</v>
      </c>
      <c r="L74" s="169">
        <v>21</v>
      </c>
      <c r="M74" s="169">
        <f t="shared" si="20"/>
        <v>0</v>
      </c>
      <c r="N74" s="161">
        <v>2.0000000000000002E-5</v>
      </c>
      <c r="O74" s="161">
        <f t="shared" si="21"/>
        <v>3.2000000000000003E-4</v>
      </c>
      <c r="P74" s="161">
        <v>0</v>
      </c>
      <c r="Q74" s="161">
        <f t="shared" si="22"/>
        <v>0</v>
      </c>
      <c r="R74" s="161"/>
      <c r="S74" s="161"/>
      <c r="T74" s="162">
        <v>0</v>
      </c>
      <c r="U74" s="161">
        <f t="shared" si="23"/>
        <v>0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107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2">
        <v>66</v>
      </c>
      <c r="B75" s="158" t="s">
        <v>228</v>
      </c>
      <c r="C75" s="191" t="s">
        <v>229</v>
      </c>
      <c r="D75" s="160" t="s">
        <v>106</v>
      </c>
      <c r="E75" s="166">
        <v>60</v>
      </c>
      <c r="F75" s="168">
        <f t="shared" si="16"/>
        <v>0</v>
      </c>
      <c r="G75" s="169">
        <f t="shared" si="17"/>
        <v>0</v>
      </c>
      <c r="H75" s="169"/>
      <c r="I75" s="169">
        <f t="shared" si="18"/>
        <v>0</v>
      </c>
      <c r="J75" s="169"/>
      <c r="K75" s="169">
        <f t="shared" si="19"/>
        <v>0</v>
      </c>
      <c r="L75" s="169">
        <v>21</v>
      </c>
      <c r="M75" s="169">
        <f t="shared" si="20"/>
        <v>0</v>
      </c>
      <c r="N75" s="161">
        <v>0</v>
      </c>
      <c r="O75" s="161">
        <f t="shared" si="21"/>
        <v>0</v>
      </c>
      <c r="P75" s="161">
        <v>0</v>
      </c>
      <c r="Q75" s="161">
        <f t="shared" si="22"/>
        <v>0</v>
      </c>
      <c r="R75" s="161"/>
      <c r="S75" s="161"/>
      <c r="T75" s="162">
        <v>0</v>
      </c>
      <c r="U75" s="161">
        <f t="shared" si="23"/>
        <v>0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95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67</v>
      </c>
      <c r="B76" s="158" t="s">
        <v>230</v>
      </c>
      <c r="C76" s="191" t="s">
        <v>231</v>
      </c>
      <c r="D76" s="160" t="s">
        <v>106</v>
      </c>
      <c r="E76" s="166">
        <v>2</v>
      </c>
      <c r="F76" s="168">
        <f t="shared" si="16"/>
        <v>0</v>
      </c>
      <c r="G76" s="169">
        <f t="shared" si="17"/>
        <v>0</v>
      </c>
      <c r="H76" s="169"/>
      <c r="I76" s="169">
        <f t="shared" si="18"/>
        <v>0</v>
      </c>
      <c r="J76" s="169"/>
      <c r="K76" s="169">
        <f t="shared" si="19"/>
        <v>0</v>
      </c>
      <c r="L76" s="169">
        <v>21</v>
      </c>
      <c r="M76" s="169">
        <f t="shared" si="20"/>
        <v>0</v>
      </c>
      <c r="N76" s="161">
        <v>0</v>
      </c>
      <c r="O76" s="161">
        <f t="shared" si="21"/>
        <v>0</v>
      </c>
      <c r="P76" s="161">
        <v>0</v>
      </c>
      <c r="Q76" s="161">
        <f t="shared" si="22"/>
        <v>0</v>
      </c>
      <c r="R76" s="161"/>
      <c r="S76" s="161"/>
      <c r="T76" s="162">
        <v>0</v>
      </c>
      <c r="U76" s="161">
        <f t="shared" si="23"/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95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x14ac:dyDescent="0.2">
      <c r="A77" s="153" t="s">
        <v>90</v>
      </c>
      <c r="B77" s="159" t="s">
        <v>63</v>
      </c>
      <c r="C77" s="192" t="s">
        <v>26</v>
      </c>
      <c r="D77" s="163"/>
      <c r="E77" s="167"/>
      <c r="F77" s="170"/>
      <c r="G77" s="170">
        <f>SUMIF(AE78:AE80,"&lt;&gt;NOR",G78:G80)</f>
        <v>0</v>
      </c>
      <c r="H77" s="170"/>
      <c r="I77" s="170">
        <f>SUM(I78:I80)</f>
        <v>0</v>
      </c>
      <c r="J77" s="170"/>
      <c r="K77" s="170">
        <f>SUM(K78:K80)</f>
        <v>0</v>
      </c>
      <c r="L77" s="170"/>
      <c r="M77" s="170">
        <f>SUM(M78:M80)</f>
        <v>0</v>
      </c>
      <c r="N77" s="164"/>
      <c r="O77" s="164">
        <f>SUM(O78:O80)</f>
        <v>0</v>
      </c>
      <c r="P77" s="164"/>
      <c r="Q77" s="164">
        <f>SUM(Q78:Q80)</f>
        <v>0</v>
      </c>
      <c r="R77" s="164"/>
      <c r="S77" s="164"/>
      <c r="T77" s="165"/>
      <c r="U77" s="164">
        <f>SUM(U78:U80)</f>
        <v>0</v>
      </c>
      <c r="AE77" t="s">
        <v>91</v>
      </c>
    </row>
    <row r="78" spans="1:60" outlineLevel="1" x14ac:dyDescent="0.2">
      <c r="A78" s="152">
        <v>68</v>
      </c>
      <c r="B78" s="158" t="s">
        <v>232</v>
      </c>
      <c r="C78" s="191" t="s">
        <v>233</v>
      </c>
      <c r="D78" s="160" t="s">
        <v>234</v>
      </c>
      <c r="E78" s="166">
        <v>1</v>
      </c>
      <c r="F78" s="168">
        <f>H78+J78</f>
        <v>0</v>
      </c>
      <c r="G78" s="169">
        <f>ROUND(E78*F78,2)</f>
        <v>0</v>
      </c>
      <c r="H78" s="169"/>
      <c r="I78" s="169">
        <f>ROUND(E78*H78,2)</f>
        <v>0</v>
      </c>
      <c r="J78" s="169"/>
      <c r="K78" s="169">
        <f>ROUND(E78*J78,2)</f>
        <v>0</v>
      </c>
      <c r="L78" s="169">
        <v>21</v>
      </c>
      <c r="M78" s="169">
        <f>G78*(1+L78/100)</f>
        <v>0</v>
      </c>
      <c r="N78" s="161">
        <v>0</v>
      </c>
      <c r="O78" s="161">
        <f>ROUND(E78*N78,5)</f>
        <v>0</v>
      </c>
      <c r="P78" s="161">
        <v>0</v>
      </c>
      <c r="Q78" s="161">
        <f>ROUND(E78*P78,5)</f>
        <v>0</v>
      </c>
      <c r="R78" s="161"/>
      <c r="S78" s="161"/>
      <c r="T78" s="162">
        <v>0</v>
      </c>
      <c r="U78" s="161">
        <f>ROUND(E78*T78,2)</f>
        <v>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235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69</v>
      </c>
      <c r="B79" s="158" t="s">
        <v>236</v>
      </c>
      <c r="C79" s="191" t="s">
        <v>237</v>
      </c>
      <c r="D79" s="160" t="s">
        <v>234</v>
      </c>
      <c r="E79" s="166">
        <v>1</v>
      </c>
      <c r="F79" s="168">
        <f>H79+J79</f>
        <v>0</v>
      </c>
      <c r="G79" s="169">
        <f>ROUND(E79*F79,2)</f>
        <v>0</v>
      </c>
      <c r="H79" s="169"/>
      <c r="I79" s="169">
        <f>ROUND(E79*H79,2)</f>
        <v>0</v>
      </c>
      <c r="J79" s="169"/>
      <c r="K79" s="169">
        <f>ROUND(E79*J79,2)</f>
        <v>0</v>
      </c>
      <c r="L79" s="169">
        <v>21</v>
      </c>
      <c r="M79" s="169">
        <f>G79*(1+L79/100)</f>
        <v>0</v>
      </c>
      <c r="N79" s="161">
        <v>0</v>
      </c>
      <c r="O79" s="161">
        <f>ROUND(E79*N79,5)</f>
        <v>0</v>
      </c>
      <c r="P79" s="161">
        <v>0</v>
      </c>
      <c r="Q79" s="161">
        <f>ROUND(E79*P79,5)</f>
        <v>0</v>
      </c>
      <c r="R79" s="161"/>
      <c r="S79" s="161"/>
      <c r="T79" s="162">
        <v>0</v>
      </c>
      <c r="U79" s="161">
        <f>ROUND(E79*T79,2)</f>
        <v>0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235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79">
        <v>70</v>
      </c>
      <c r="B80" s="180" t="s">
        <v>238</v>
      </c>
      <c r="C80" s="193" t="s">
        <v>239</v>
      </c>
      <c r="D80" s="181" t="s">
        <v>234</v>
      </c>
      <c r="E80" s="182">
        <v>1</v>
      </c>
      <c r="F80" s="183">
        <f>H80+J80</f>
        <v>0</v>
      </c>
      <c r="G80" s="184">
        <f>ROUND(E80*F80,2)</f>
        <v>0</v>
      </c>
      <c r="H80" s="184"/>
      <c r="I80" s="184">
        <f>ROUND(E80*H80,2)</f>
        <v>0</v>
      </c>
      <c r="J80" s="184"/>
      <c r="K80" s="184">
        <f>ROUND(E80*J80,2)</f>
        <v>0</v>
      </c>
      <c r="L80" s="184">
        <v>21</v>
      </c>
      <c r="M80" s="184">
        <f>G80*(1+L80/100)</f>
        <v>0</v>
      </c>
      <c r="N80" s="185">
        <v>0</v>
      </c>
      <c r="O80" s="185">
        <f>ROUND(E80*N80,5)</f>
        <v>0</v>
      </c>
      <c r="P80" s="185">
        <v>0</v>
      </c>
      <c r="Q80" s="185">
        <f>ROUND(E80*P80,5)</f>
        <v>0</v>
      </c>
      <c r="R80" s="185"/>
      <c r="S80" s="185"/>
      <c r="T80" s="186">
        <v>0</v>
      </c>
      <c r="U80" s="185">
        <f>ROUND(E80*T80,2)</f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235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31" x14ac:dyDescent="0.2">
      <c r="A81" s="6"/>
      <c r="B81" s="7" t="s">
        <v>240</v>
      </c>
      <c r="C81" s="194" t="s">
        <v>240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AC81">
        <v>15</v>
      </c>
      <c r="AD81">
        <v>21</v>
      </c>
    </row>
    <row r="82" spans="1:31" x14ac:dyDescent="0.2">
      <c r="A82" s="187"/>
      <c r="B82" s="188" t="s">
        <v>28</v>
      </c>
      <c r="C82" s="195" t="s">
        <v>240</v>
      </c>
      <c r="D82" s="189"/>
      <c r="E82" s="189"/>
      <c r="F82" s="189"/>
      <c r="G82" s="190">
        <f>G8+G66+G77</f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AC82">
        <f>SUMIF(L7:L80,AC81,G7:G80)</f>
        <v>0</v>
      </c>
      <c r="AD82">
        <f>SUMIF(L7:L80,AD81,G7:G80)</f>
        <v>0</v>
      </c>
      <c r="AE82" t="s">
        <v>241</v>
      </c>
    </row>
    <row r="83" spans="1:31" x14ac:dyDescent="0.2">
      <c r="A83" s="6"/>
      <c r="B83" s="7" t="s">
        <v>240</v>
      </c>
      <c r="C83" s="194" t="s">
        <v>240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31" x14ac:dyDescent="0.2">
      <c r="A84" s="6"/>
      <c r="B84" s="7" t="s">
        <v>240</v>
      </c>
      <c r="C84" s="194" t="s">
        <v>240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31" x14ac:dyDescent="0.2">
      <c r="A85" s="269" t="s">
        <v>242</v>
      </c>
      <c r="B85" s="269"/>
      <c r="C85" s="27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31" x14ac:dyDescent="0.2">
      <c r="A86" s="250"/>
      <c r="B86" s="251"/>
      <c r="C86" s="252"/>
      <c r="D86" s="251"/>
      <c r="E86" s="251"/>
      <c r="F86" s="251"/>
      <c r="G86" s="25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AE86" t="s">
        <v>243</v>
      </c>
    </row>
    <row r="87" spans="1:31" x14ac:dyDescent="0.2">
      <c r="A87" s="254"/>
      <c r="B87" s="255"/>
      <c r="C87" s="256"/>
      <c r="D87" s="255"/>
      <c r="E87" s="255"/>
      <c r="F87" s="255"/>
      <c r="G87" s="25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31" x14ac:dyDescent="0.2">
      <c r="A88" s="254"/>
      <c r="B88" s="255"/>
      <c r="C88" s="256"/>
      <c r="D88" s="255"/>
      <c r="E88" s="255"/>
      <c r="F88" s="255"/>
      <c r="G88" s="25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31" x14ac:dyDescent="0.2">
      <c r="A89" s="254"/>
      <c r="B89" s="255"/>
      <c r="C89" s="256"/>
      <c r="D89" s="255"/>
      <c r="E89" s="255"/>
      <c r="F89" s="255"/>
      <c r="G89" s="25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31" x14ac:dyDescent="0.2">
      <c r="A90" s="258"/>
      <c r="B90" s="259"/>
      <c r="C90" s="260"/>
      <c r="D90" s="259"/>
      <c r="E90" s="259"/>
      <c r="F90" s="259"/>
      <c r="G90" s="26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31" x14ac:dyDescent="0.2">
      <c r="A91" s="6"/>
      <c r="B91" s="7" t="s">
        <v>240</v>
      </c>
      <c r="C91" s="194" t="s">
        <v>240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31" x14ac:dyDescent="0.2">
      <c r="C92" s="196"/>
      <c r="AE92" t="s">
        <v>244</v>
      </c>
    </row>
  </sheetData>
  <mergeCells count="6">
    <mergeCell ref="A86:G90"/>
    <mergeCell ref="A1:G1"/>
    <mergeCell ref="C2:G2"/>
    <mergeCell ref="C3:G3"/>
    <mergeCell ref="C4:G4"/>
    <mergeCell ref="A85:C85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Bc. Petr Šámal</cp:lastModifiedBy>
  <cp:lastPrinted>2014-02-28T09:52:57Z</cp:lastPrinted>
  <dcterms:created xsi:type="dcterms:W3CDTF">2009-04-08T07:15:50Z</dcterms:created>
  <dcterms:modified xsi:type="dcterms:W3CDTF">2023-05-03T09:41:56Z</dcterms:modified>
</cp:coreProperties>
</file>